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5. ปีงบประมาณ 65\จัดทำแผน ปี 66\"/>
    </mc:Choice>
  </mc:AlternateContent>
  <xr:revisionPtr revIDLastSave="0" documentId="8_{1659026E-C8B5-4E8C-8727-720932C51E7C}" xr6:coauthVersionLast="47" xr6:coauthVersionMax="47" xr10:uidLastSave="{00000000-0000-0000-0000-000000000000}"/>
  <bookViews>
    <workbookView xWindow="-120" yWindow="-120" windowWidth="29040" windowHeight="15840" tabRatio="699" firstSheet="1" activeTab="1" xr2:uid="{00000000-000D-0000-FFFF-FFFF00000000}"/>
  </bookViews>
  <sheets>
    <sheet name="สรุป" sheetId="1" state="hidden" r:id="rId1"/>
    <sheet name="สรุปงบ" sheetId="38" r:id="rId2"/>
    <sheet name="แบบฟอร์มแผน 66  " sheetId="39" r:id="rId3"/>
    <sheet name="ตัวอย่างแผน ปี 66 " sheetId="22" r:id="rId4"/>
    <sheet name="1-บริหาร(1)" sheetId="4" state="hidden" r:id="rId5"/>
    <sheet name="2-พยส(1)" sheetId="6" state="hidden" r:id="rId6"/>
    <sheet name="3-ทรัพฯ(1)" sheetId="11" state="hidden" r:id="rId7"/>
    <sheet name="4-นิติการ(1)" sheetId="13" state="hidden" r:id="rId8"/>
    <sheet name="5-คุ้มครอง(1)" sheetId="37" state="hidden" r:id="rId9"/>
    <sheet name="6-คุณภาพ(1)" sheetId="8" state="hidden" r:id="rId10"/>
    <sheet name="7-ประกัน(1)" sheetId="14" state="hidden" r:id="rId11"/>
    <sheet name="8-ควบคุมโรค(1)" sheetId="21" state="hidden" r:id="rId12"/>
    <sheet name="9-ส่งเสริม(1)" sheetId="20" state="hidden" r:id="rId13"/>
    <sheet name="10-ทันตฯ(1)" sheetId="9" state="hidden" r:id="rId14"/>
    <sheet name="11-อน(1)" sheetId="19" state="hidden" r:id="rId15"/>
    <sheet name="12-NCD(1)" sheetId="15" state="hidden" r:id="rId16"/>
    <sheet name="13-แผนไทย(1)" sheetId="25" state="hidden" r:id="rId17"/>
    <sheet name="14-ตรวจสอบภายใน(1)" sheetId="5" state="hidden" r:id="rId18"/>
    <sheet name="สรุป (2)" sheetId="3" state="hidden" r:id="rId19"/>
  </sheets>
  <definedNames>
    <definedName name="_xlnm._FilterDatabase" localSheetId="8" hidden="1">'5-คุ้มครอง(1)'!$A$4:$W$6</definedName>
    <definedName name="OLE_LINK1" localSheetId="5">'2-พยส(1)'!$A$26</definedName>
    <definedName name="_xlnm.Print_Area" localSheetId="13">'10-ทันตฯ(1)'!$A$1:$U$26</definedName>
    <definedName name="_xlnm.Print_Area" localSheetId="15">'12-NCD(1)'!$A$1:$U$279</definedName>
    <definedName name="_xlnm.Print_Area" localSheetId="16">'13-แผนไทย(1)'!$A$1:$U$61</definedName>
    <definedName name="_xlnm.Print_Area" localSheetId="17">'14-ตรวจสอบภายใน(1)'!$A$1:$U$9</definedName>
    <definedName name="_xlnm.Print_Area" localSheetId="4">'1-บริหาร(1)'!$A$1:$U$41</definedName>
    <definedName name="_xlnm.Print_Area" localSheetId="5">'2-พยส(1)'!$A$1:$U$48</definedName>
    <definedName name="_xlnm.Print_Area" localSheetId="6">'3-ทรัพฯ(1)'!$A$1:$U$19</definedName>
    <definedName name="_xlnm.Print_Area" localSheetId="7">'4-นิติการ(1)'!$A$1:$U$53</definedName>
    <definedName name="_xlnm.Print_Area" localSheetId="8">'5-คุ้มครอง(1)'!$A$1:$U$102</definedName>
    <definedName name="_xlnm.Print_Area" localSheetId="9">'6-คุณภาพ(1)'!$A$1:$U$89</definedName>
    <definedName name="_xlnm.Print_Area" localSheetId="10">'7-ประกัน(1)'!$A$1:$U$66</definedName>
    <definedName name="_xlnm.Print_Area" localSheetId="11">'8-ควบคุมโรค(1)'!$A$1:$U$123</definedName>
    <definedName name="_xlnm.Print_Area" localSheetId="12">'9-ส่งเสริม(1)'!$A$1:$U$31</definedName>
    <definedName name="_xlnm.Print_Area" localSheetId="3">'ตัวอย่างแผน ปี 66 '!$A$1:$U$139</definedName>
    <definedName name="_xlnm.Print_Area" localSheetId="2">'แบบฟอร์มแผน 66  '!$A$1:$U$27</definedName>
    <definedName name="_xlnm.Print_Area" localSheetId="0">สรุป!$A$1:$AI$18</definedName>
    <definedName name="_xlnm.Print_Titles" localSheetId="13">'10-ทันตฯ(1)'!$4:$6</definedName>
    <definedName name="_xlnm.Print_Titles" localSheetId="14">'11-อน(1)'!$4:$6</definedName>
    <definedName name="_xlnm.Print_Titles" localSheetId="15">'12-NCD(1)'!$4:$6</definedName>
    <definedName name="_xlnm.Print_Titles" localSheetId="16">'13-แผนไทย(1)'!$4:$6</definedName>
    <definedName name="_xlnm.Print_Titles" localSheetId="17">'14-ตรวจสอบภายใน(1)'!$3:$5</definedName>
    <definedName name="_xlnm.Print_Titles" localSheetId="4">'1-บริหาร(1)'!$4:$6</definedName>
    <definedName name="_xlnm.Print_Titles" localSheetId="5">'2-พยส(1)'!$3:$5</definedName>
    <definedName name="_xlnm.Print_Titles" localSheetId="6">'3-ทรัพฯ(1)'!$1:$5</definedName>
    <definedName name="_xlnm.Print_Titles" localSheetId="7">'4-นิติการ(1)'!$3:$5</definedName>
    <definedName name="_xlnm.Print_Titles" localSheetId="8">'5-คุ้มครอง(1)'!$4:$6</definedName>
    <definedName name="_xlnm.Print_Titles" localSheetId="9">'6-คุณภาพ(1)'!$4:$6</definedName>
    <definedName name="_xlnm.Print_Titles" localSheetId="10">'7-ประกัน(1)'!$3:$5</definedName>
    <definedName name="_xlnm.Print_Titles" localSheetId="11">'8-ควบคุมโรค(1)'!$4:$6</definedName>
    <definedName name="_xlnm.Print_Titles" localSheetId="12">'9-ส่งเสริม(1)'!$4:$6</definedName>
    <definedName name="_xlnm.Print_Titles" localSheetId="3">'ตัวอย่างแผน ปี 66 '!$6:$8</definedName>
    <definedName name="_xlnm.Print_Titles" localSheetId="2">'แบบฟอร์มแผน 66  '!$6:$8</definedName>
    <definedName name="_xlnm.Print_Titles" localSheetId="0">สรุป!$A:$B,สรุป!$2:$3</definedName>
    <definedName name="_xlnm.Print_Titles" localSheetId="18">'สรุป (2)'!$A:$B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39" l="1"/>
  <c r="F131" i="22"/>
  <c r="F139" i="22" s="1"/>
  <c r="F122" i="22"/>
  <c r="F112" i="22"/>
  <c r="F94" i="22" l="1"/>
  <c r="F80" i="22" l="1"/>
  <c r="Q11" i="1" l="1"/>
  <c r="D11" i="1"/>
  <c r="T102" i="37"/>
  <c r="S102" i="37"/>
  <c r="R102" i="37"/>
  <c r="Q102" i="37"/>
  <c r="P102" i="37"/>
  <c r="O102" i="37"/>
  <c r="N102" i="37"/>
  <c r="M102" i="37"/>
  <c r="L102" i="37"/>
  <c r="J102" i="37"/>
  <c r="I102" i="37"/>
  <c r="F95" i="37"/>
  <c r="F92" i="37"/>
  <c r="F79" i="37"/>
  <c r="F69" i="37"/>
  <c r="F65" i="37"/>
  <c r="K64" i="37"/>
  <c r="K102" i="37" s="1"/>
  <c r="F61" i="37"/>
  <c r="F62" i="37" s="1"/>
  <c r="F54" i="37"/>
  <c r="F47" i="37"/>
  <c r="F39" i="37"/>
  <c r="F35" i="37"/>
  <c r="E107" i="37" s="1"/>
  <c r="AF8" i="1" s="1"/>
  <c r="F31" i="37"/>
  <c r="E105" i="37" l="1"/>
  <c r="F80" i="37"/>
  <c r="F48" i="37"/>
  <c r="E106" i="37"/>
  <c r="F102" i="37"/>
  <c r="AE8" i="1" l="1"/>
  <c r="G8" i="1"/>
  <c r="E108" i="37"/>
  <c r="F8" i="1"/>
  <c r="F39" i="4" l="1"/>
  <c r="F38" i="4"/>
  <c r="F37" i="4"/>
  <c r="F36" i="4"/>
  <c r="F35" i="4"/>
  <c r="F34" i="4"/>
  <c r="F71" i="22" l="1"/>
  <c r="F85" i="22"/>
  <c r="F41" i="22"/>
  <c r="AJ18" i="1" l="1"/>
  <c r="F10" i="21" l="1"/>
  <c r="F60" i="8" l="1"/>
  <c r="F52" i="15" l="1"/>
  <c r="M6" i="1" l="1"/>
  <c r="D6" i="1" l="1"/>
  <c r="J6" i="1" s="1"/>
  <c r="J8" i="1"/>
  <c r="J9" i="1"/>
  <c r="J13" i="1"/>
  <c r="J15" i="1"/>
  <c r="J17" i="1"/>
  <c r="I16" i="1"/>
  <c r="J4" i="1"/>
  <c r="S18" i="1"/>
  <c r="T6" i="1"/>
  <c r="T7" i="1"/>
  <c r="T8" i="1"/>
  <c r="T9" i="1"/>
  <c r="T10" i="1"/>
  <c r="T13" i="1"/>
  <c r="T14" i="1"/>
  <c r="T15" i="1"/>
  <c r="T16" i="1"/>
  <c r="T17" i="1"/>
  <c r="T4" i="1"/>
  <c r="Q18" i="1"/>
  <c r="P11" i="1"/>
  <c r="P18" i="1" s="1"/>
  <c r="C14" i="1"/>
  <c r="L5" i="1" l="1"/>
  <c r="L18" i="1" s="1"/>
  <c r="T18" i="1" s="1"/>
  <c r="D5" i="1"/>
  <c r="J5" i="1" s="1"/>
  <c r="T11" i="1"/>
  <c r="T5" i="1" l="1"/>
  <c r="C7" i="1"/>
  <c r="C5" i="1" l="1"/>
  <c r="C10" i="1" l="1"/>
  <c r="F58" i="25"/>
  <c r="F51" i="25"/>
  <c r="F47" i="25"/>
  <c r="F38" i="25"/>
  <c r="F30" i="25"/>
  <c r="R27" i="25"/>
  <c r="M27" i="25"/>
  <c r="F27" i="25"/>
  <c r="F21" i="25"/>
  <c r="F17" i="25"/>
  <c r="F13" i="25"/>
  <c r="C6" i="1" l="1"/>
  <c r="C17" i="1"/>
  <c r="F61" i="25"/>
  <c r="G16" i="1" s="1"/>
  <c r="O12" i="1" l="1"/>
  <c r="D12" i="1"/>
  <c r="N12" i="1"/>
  <c r="T12" i="1" s="1"/>
  <c r="AC11" i="1"/>
  <c r="AB11" i="1"/>
  <c r="B131" i="21"/>
  <c r="F11" i="1" s="1"/>
  <c r="I11" i="1" s="1"/>
  <c r="B130" i="21"/>
  <c r="B129" i="21"/>
  <c r="F128" i="21"/>
  <c r="F127" i="21"/>
  <c r="F123" i="21"/>
  <c r="F12" i="21"/>
  <c r="C12" i="1" l="1"/>
  <c r="C8" i="1"/>
  <c r="B132" i="21"/>
  <c r="F126" i="21"/>
  <c r="F129" i="21" s="1"/>
  <c r="G11" i="1"/>
  <c r="J11" i="1" s="1"/>
  <c r="AA11" i="1"/>
  <c r="F104" i="21"/>
  <c r="K31" i="20" l="1"/>
  <c r="F30" i="20"/>
  <c r="F31" i="20" s="1"/>
  <c r="G12" i="1" s="1"/>
  <c r="J12" i="1" s="1"/>
  <c r="T26" i="20"/>
  <c r="S26" i="20"/>
  <c r="R26" i="20"/>
  <c r="Q26" i="20"/>
  <c r="P26" i="20"/>
  <c r="O26" i="20"/>
  <c r="N26" i="20"/>
  <c r="K26" i="20"/>
  <c r="J26" i="20"/>
  <c r="I26" i="20"/>
  <c r="F25" i="20"/>
  <c r="F20" i="20"/>
  <c r="M16" i="20" s="1"/>
  <c r="M26" i="20" s="1"/>
  <c r="F15" i="20"/>
  <c r="L11" i="20" s="1"/>
  <c r="L26" i="20" s="1"/>
  <c r="F9" i="20"/>
  <c r="F7" i="20"/>
  <c r="T37" i="19"/>
  <c r="S37" i="19"/>
  <c r="R37" i="19"/>
  <c r="Q37" i="19"/>
  <c r="P37" i="19"/>
  <c r="O37" i="19"/>
  <c r="N37" i="19"/>
  <c r="M37" i="19"/>
  <c r="L37" i="19"/>
  <c r="K37" i="19"/>
  <c r="J37" i="19"/>
  <c r="I37" i="19"/>
  <c r="F36" i="19"/>
  <c r="F33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F25" i="19"/>
  <c r="F22" i="19"/>
  <c r="F17" i="19"/>
  <c r="F15" i="19"/>
  <c r="F11" i="19"/>
  <c r="F26" i="19" l="1"/>
  <c r="F14" i="1" s="1"/>
  <c r="I14" i="1" s="1"/>
  <c r="F10" i="20"/>
  <c r="F26" i="20" s="1"/>
  <c r="F12" i="1" s="1"/>
  <c r="I12" i="1" s="1"/>
  <c r="F37" i="19"/>
  <c r="AD14" i="1" l="1"/>
  <c r="G14" i="1"/>
  <c r="J14" i="1" s="1"/>
  <c r="F277" i="15"/>
  <c r="F270" i="15"/>
  <c r="F264" i="15"/>
  <c r="F259" i="15"/>
  <c r="F252" i="15"/>
  <c r="F243" i="15"/>
  <c r="F236" i="15"/>
  <c r="F216" i="15"/>
  <c r="F203" i="15"/>
  <c r="F195" i="15"/>
  <c r="F184" i="15"/>
  <c r="F172" i="15"/>
  <c r="F158" i="15"/>
  <c r="F153" i="15"/>
  <c r="F152" i="15"/>
  <c r="F144" i="15"/>
  <c r="F136" i="15"/>
  <c r="F123" i="15"/>
  <c r="F119" i="15"/>
  <c r="F107" i="15"/>
  <c r="F104" i="15"/>
  <c r="F92" i="15"/>
  <c r="F81" i="15"/>
  <c r="F75" i="15"/>
  <c r="F70" i="15"/>
  <c r="F61" i="15"/>
  <c r="F57" i="15"/>
  <c r="F55" i="15"/>
  <c r="F49" i="15"/>
  <c r="F44" i="15"/>
  <c r="F40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F26" i="15"/>
  <c r="F19" i="15"/>
  <c r="F14" i="15"/>
  <c r="F11" i="15"/>
  <c r="T66" i="14"/>
  <c r="S66" i="14"/>
  <c r="R66" i="14"/>
  <c r="Q66" i="14"/>
  <c r="P66" i="14"/>
  <c r="O66" i="14"/>
  <c r="N66" i="14"/>
  <c r="M66" i="14"/>
  <c r="L66" i="14"/>
  <c r="K66" i="14"/>
  <c r="J66" i="14"/>
  <c r="I66" i="14"/>
  <c r="F63" i="14"/>
  <c r="F62" i="14"/>
  <c r="F59" i="14"/>
  <c r="F60" i="14" s="1"/>
  <c r="F58" i="14"/>
  <c r="F54" i="14"/>
  <c r="F53" i="14"/>
  <c r="F49" i="14"/>
  <c r="F51" i="14" s="1"/>
  <c r="F47" i="14"/>
  <c r="F46" i="14"/>
  <c r="F45" i="14"/>
  <c r="F43" i="14"/>
  <c r="F42" i="14"/>
  <c r="F41" i="14"/>
  <c r="F36" i="14"/>
  <c r="F35" i="14"/>
  <c r="F34" i="14"/>
  <c r="F32" i="14"/>
  <c r="F31" i="14"/>
  <c r="F30" i="14"/>
  <c r="L28" i="14"/>
  <c r="F27" i="14"/>
  <c r="F28" i="14" s="1"/>
  <c r="T18" i="14"/>
  <c r="S18" i="14"/>
  <c r="R18" i="14"/>
  <c r="Q18" i="14"/>
  <c r="P18" i="14"/>
  <c r="O18" i="14"/>
  <c r="N18" i="14"/>
  <c r="M18" i="14"/>
  <c r="L18" i="14"/>
  <c r="K18" i="14"/>
  <c r="J18" i="14"/>
  <c r="I18" i="14"/>
  <c r="F17" i="14"/>
  <c r="F12" i="14"/>
  <c r="F279" i="15" l="1"/>
  <c r="F18" i="14"/>
  <c r="F37" i="14"/>
  <c r="F65" i="14"/>
  <c r="F48" i="14"/>
  <c r="F44" i="14"/>
  <c r="F33" i="14"/>
  <c r="F69" i="14"/>
  <c r="F56" i="14"/>
  <c r="F125" i="15"/>
  <c r="F27" i="15"/>
  <c r="F163" i="15"/>
  <c r="F265" i="15" s="1"/>
  <c r="F56" i="13"/>
  <c r="G7" i="1" s="1"/>
  <c r="J7" i="1" s="1"/>
  <c r="T53" i="13"/>
  <c r="R53" i="13"/>
  <c r="P53" i="13"/>
  <c r="O53" i="13"/>
  <c r="M53" i="13"/>
  <c r="L53" i="13"/>
  <c r="I53" i="13"/>
  <c r="F33" i="13"/>
  <c r="F57" i="13" s="1"/>
  <c r="F7" i="1" s="1"/>
  <c r="I7" i="1" s="1"/>
  <c r="F28" i="13"/>
  <c r="F23" i="13"/>
  <c r="F9" i="13"/>
  <c r="F281" i="15" l="1"/>
  <c r="F283" i="15" s="1"/>
  <c r="F38" i="14"/>
  <c r="F70" i="14" s="1"/>
  <c r="Y10" i="1" s="1"/>
  <c r="F66" i="14"/>
  <c r="F71" i="14"/>
  <c r="F10" i="1" s="1"/>
  <c r="I10" i="1" s="1"/>
  <c r="F15" i="1" l="1"/>
  <c r="I15" i="1" s="1"/>
  <c r="F72" i="14"/>
  <c r="G10" i="1"/>
  <c r="J10" i="1" s="1"/>
  <c r="I8" i="1"/>
  <c r="T19" i="11"/>
  <c r="S19" i="11"/>
  <c r="R19" i="11"/>
  <c r="Q19" i="11"/>
  <c r="P19" i="11"/>
  <c r="O19" i="11"/>
  <c r="N19" i="11"/>
  <c r="M19" i="11"/>
  <c r="L19" i="11"/>
  <c r="K19" i="11"/>
  <c r="J19" i="11"/>
  <c r="I19" i="11"/>
  <c r="F18" i="11"/>
  <c r="F15" i="11"/>
  <c r="F12" i="11"/>
  <c r="F9" i="11"/>
  <c r="F19" i="11" l="1"/>
  <c r="F6" i="1" s="1"/>
  <c r="I6" i="1" s="1"/>
  <c r="F13" i="1"/>
  <c r="I13" i="1" s="1"/>
  <c r="T26" i="9"/>
  <c r="Q26" i="9"/>
  <c r="P26" i="9"/>
  <c r="O26" i="9"/>
  <c r="N26" i="9"/>
  <c r="M26" i="9"/>
  <c r="L26" i="9"/>
  <c r="J26" i="9"/>
  <c r="I26" i="9"/>
  <c r="F25" i="9"/>
  <c r="F21" i="9"/>
  <c r="F17" i="9"/>
  <c r="F13" i="9"/>
  <c r="F10" i="9"/>
  <c r="T89" i="8" l="1"/>
  <c r="S89" i="8"/>
  <c r="R89" i="8"/>
  <c r="Q89" i="8"/>
  <c r="P89" i="8"/>
  <c r="M89" i="8"/>
  <c r="L89" i="8"/>
  <c r="F88" i="8"/>
  <c r="F85" i="8"/>
  <c r="F77" i="8"/>
  <c r="F22" i="8"/>
  <c r="F21" i="8"/>
  <c r="F19" i="8"/>
  <c r="F20" i="8" s="1"/>
  <c r="F16" i="8"/>
  <c r="F18" i="8" s="1"/>
  <c r="O16" i="8" s="1"/>
  <c r="O89" i="8" s="1"/>
  <c r="F13" i="8"/>
  <c r="F12" i="8"/>
  <c r="F9" i="8"/>
  <c r="F8" i="8"/>
  <c r="F11" i="8" l="1"/>
  <c r="F15" i="8"/>
  <c r="K12" i="8" s="1"/>
  <c r="K19" i="8"/>
  <c r="F24" i="8"/>
  <c r="J8" i="8"/>
  <c r="J89" i="8" s="1"/>
  <c r="K89" i="8" l="1"/>
  <c r="F9" i="1"/>
  <c r="I21" i="8"/>
  <c r="I89" i="8" s="1"/>
  <c r="N21" i="8"/>
  <c r="N89" i="8" s="1"/>
  <c r="F49" i="6"/>
  <c r="T48" i="6"/>
  <c r="R48" i="6"/>
  <c r="Q48" i="6"/>
  <c r="P48" i="6"/>
  <c r="O48" i="6"/>
  <c r="N48" i="6"/>
  <c r="M48" i="6"/>
  <c r="L48" i="6"/>
  <c r="J48" i="6"/>
  <c r="I48" i="6"/>
  <c r="F35" i="6"/>
  <c r="F34" i="6"/>
  <c r="F32" i="6"/>
  <c r="F31" i="6"/>
  <c r="F30" i="6"/>
  <c r="F29" i="6"/>
  <c r="F28" i="6"/>
  <c r="S14" i="6"/>
  <c r="S48" i="6" s="1"/>
  <c r="F11" i="6"/>
  <c r="F10" i="6"/>
  <c r="F9" i="6"/>
  <c r="F8" i="6"/>
  <c r="F7" i="6"/>
  <c r="F6" i="6"/>
  <c r="F13" i="6" l="1"/>
  <c r="F36" i="6"/>
  <c r="K28" i="6" s="1"/>
  <c r="K48" i="6" s="1"/>
  <c r="C9" i="1" l="1"/>
  <c r="I9" i="1" s="1"/>
  <c r="F48" i="6"/>
  <c r="F5" i="1" s="1"/>
  <c r="I5" i="1" s="1"/>
  <c r="T8" i="5"/>
  <c r="T9" i="5" s="1"/>
  <c r="S8" i="5"/>
  <c r="S9" i="5" s="1"/>
  <c r="R8" i="5"/>
  <c r="R9" i="5" s="1"/>
  <c r="P8" i="5"/>
  <c r="P9" i="5" s="1"/>
  <c r="O8" i="5"/>
  <c r="O9" i="5" s="1"/>
  <c r="N8" i="5"/>
  <c r="N9" i="5" s="1"/>
  <c r="M8" i="5"/>
  <c r="M9" i="5" s="1"/>
  <c r="L8" i="5"/>
  <c r="L9" i="5" s="1"/>
  <c r="K8" i="5"/>
  <c r="K9" i="5" s="1"/>
  <c r="J8" i="5"/>
  <c r="J9" i="5" s="1"/>
  <c r="I8" i="5"/>
  <c r="I9" i="5" s="1"/>
  <c r="F7" i="5"/>
  <c r="Q7" i="5" s="1"/>
  <c r="Q8" i="5" s="1"/>
  <c r="Q9" i="5" s="1"/>
  <c r="F6" i="5"/>
  <c r="Q6" i="5" s="1"/>
  <c r="T41" i="4"/>
  <c r="R41" i="4"/>
  <c r="Q41" i="4"/>
  <c r="P41" i="4"/>
  <c r="O41" i="4"/>
  <c r="N41" i="4"/>
  <c r="M41" i="4"/>
  <c r="K41" i="4"/>
  <c r="J41" i="4"/>
  <c r="I41" i="4"/>
  <c r="F31" i="4"/>
  <c r="F30" i="4"/>
  <c r="F33" i="4" s="1"/>
  <c r="F21" i="4"/>
  <c r="F18" i="4"/>
  <c r="F15" i="4"/>
  <c r="F8" i="4"/>
  <c r="F9" i="4" s="1"/>
  <c r="F40" i="4" l="1"/>
  <c r="L34" i="4" s="1"/>
  <c r="L41" i="4" s="1"/>
  <c r="F8" i="5"/>
  <c r="F9" i="5" s="1"/>
  <c r="F17" i="1" s="1"/>
  <c r="I17" i="1" s="1"/>
  <c r="S30" i="4"/>
  <c r="S41" i="4" s="1"/>
  <c r="F41" i="4" l="1"/>
  <c r="F4" i="1" s="1"/>
  <c r="I4" i="1" s="1"/>
  <c r="I18" i="1" s="1"/>
  <c r="G5" i="3"/>
  <c r="K5" i="3" l="1"/>
  <c r="L5" i="3"/>
  <c r="M5" i="3"/>
  <c r="N5" i="3"/>
  <c r="K6" i="3"/>
  <c r="L6" i="3"/>
  <c r="M6" i="3"/>
  <c r="N6" i="3"/>
  <c r="K7" i="3"/>
  <c r="L7" i="3"/>
  <c r="M7" i="3"/>
  <c r="N7" i="3"/>
  <c r="K8" i="3"/>
  <c r="L8" i="3"/>
  <c r="M8" i="3"/>
  <c r="N8" i="3"/>
  <c r="K9" i="3"/>
  <c r="L9" i="3"/>
  <c r="M9" i="3"/>
  <c r="N9" i="3"/>
  <c r="K10" i="3"/>
  <c r="L10" i="3"/>
  <c r="M10" i="3"/>
  <c r="N10" i="3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L4" i="3"/>
  <c r="M4" i="3"/>
  <c r="N4" i="3"/>
  <c r="K4" i="3"/>
  <c r="H18" i="3"/>
  <c r="I18" i="3"/>
  <c r="J18" i="3"/>
  <c r="G18" i="3"/>
  <c r="N18" i="3" l="1"/>
  <c r="M18" i="3"/>
  <c r="L18" i="3"/>
  <c r="K18" i="3"/>
  <c r="D18" i="3"/>
  <c r="E18" i="3"/>
  <c r="F18" i="3"/>
  <c r="C18" i="3"/>
  <c r="AH18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4" i="1"/>
  <c r="AG18" i="1"/>
  <c r="D16" i="1"/>
  <c r="J16" i="1" s="1"/>
  <c r="J18" i="1" s="1"/>
  <c r="AD18" i="1" l="1"/>
  <c r="AC18" i="1"/>
  <c r="AB18" i="1"/>
  <c r="AA18" i="1"/>
  <c r="Z18" i="1"/>
  <c r="U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D18" i="1"/>
  <c r="H10" i="1"/>
  <c r="E10" i="1"/>
  <c r="H9" i="1"/>
  <c r="E9" i="1"/>
  <c r="H8" i="1"/>
  <c r="E8" i="1"/>
  <c r="H7" i="1"/>
  <c r="E7" i="1"/>
  <c r="H6" i="1"/>
  <c r="E6" i="1"/>
  <c r="F18" i="1"/>
  <c r="H4" i="1"/>
  <c r="E4" i="1"/>
  <c r="K13" i="1" l="1"/>
  <c r="K15" i="1"/>
  <c r="K16" i="1"/>
  <c r="K4" i="1"/>
  <c r="K6" i="1"/>
  <c r="K7" i="1"/>
  <c r="K8" i="1"/>
  <c r="K9" i="1"/>
  <c r="K10" i="1"/>
  <c r="K12" i="1"/>
  <c r="K14" i="1"/>
  <c r="K17" i="1"/>
  <c r="C18" i="1"/>
  <c r="E11" i="1"/>
  <c r="K11" i="1" s="1"/>
  <c r="G18" i="1"/>
  <c r="AI18" i="1"/>
  <c r="E5" i="1"/>
  <c r="H5" i="1"/>
  <c r="E18" i="1" l="1"/>
  <c r="K5" i="1"/>
  <c r="K18" i="1" s="1"/>
  <c r="H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สบรส - 103,000</t>
        </r>
      </text>
    </comment>
  </commentList>
</comments>
</file>

<file path=xl/sharedStrings.xml><?xml version="1.0" encoding="utf-8"?>
<sst xmlns="http://schemas.openxmlformats.org/spreadsheetml/2006/main" count="2716" uniqueCount="1661">
  <si>
    <t>ลำดับ</t>
  </si>
  <si>
    <t>กลุ่มงาน/ งาน</t>
  </si>
  <si>
    <t>ยุทธศาสตร์</t>
  </si>
  <si>
    <t>งานประจำ</t>
  </si>
  <si>
    <t>รวม</t>
  </si>
  <si>
    <t>แหล่งงบอื่น งานยุทธ์</t>
  </si>
  <si>
    <t>แหล่งงบอื่น งานประจำ</t>
  </si>
  <si>
    <t>แหล่งงบอื่น</t>
  </si>
  <si>
    <t>รวมงบ สสจ.</t>
  </si>
  <si>
    <t>กยผ.</t>
  </si>
  <si>
    <t>TICA</t>
  </si>
  <si>
    <t>ศปท.สธ.</t>
  </si>
  <si>
    <t>สพฉ</t>
  </si>
  <si>
    <t>กรมควบคุมโรค</t>
  </si>
  <si>
    <t>สคร.6</t>
  </si>
  <si>
    <t>กบรส.</t>
  </si>
  <si>
    <t>พอ.สว.</t>
  </si>
  <si>
    <t>บริหารทั่วไป</t>
  </si>
  <si>
    <t>พัฒนายุทธศาสตร์</t>
  </si>
  <si>
    <t>ทรัพยากรบุคคล</t>
  </si>
  <si>
    <t>นิติการ</t>
  </si>
  <si>
    <t>คุ้มครองผู้บริโภคฯ</t>
  </si>
  <si>
    <t>พัฒนาคุณภาพฯ</t>
  </si>
  <si>
    <t>ประกันสุขภาพ</t>
  </si>
  <si>
    <t>ควบคุมโรคติดต่อ</t>
  </si>
  <si>
    <t>ส่งเสริมสุขภาพ</t>
  </si>
  <si>
    <t>ทันตสาธารณสุข</t>
  </si>
  <si>
    <t>อนามัยสิ่งแวดล้อมฯ</t>
  </si>
  <si>
    <t>ควบคุมโรคไม่ติดต่อ</t>
  </si>
  <si>
    <t>แพทย์แผนไทย</t>
  </si>
  <si>
    <t>ตรวจสอบภายใน</t>
  </si>
  <si>
    <t>พัฒนาจังหวัด/ กลุ่มจังหวัด</t>
  </si>
  <si>
    <t>กรมแพทย์แผนไทย</t>
  </si>
  <si>
    <t>งบประมาณ
สสจ.</t>
  </si>
  <si>
    <t>ประชุม</t>
  </si>
  <si>
    <t>อบรม</t>
  </si>
  <si>
    <t>ประกวด</t>
  </si>
  <si>
    <t>ประเมิน</t>
  </si>
  <si>
    <t>สรุปประเภทกิจกรรม ปีงบประมาณ พ.ศ. 2561</t>
  </si>
  <si>
    <t>แผนงานประจำ</t>
  </si>
  <si>
    <t>แผนงานยุทธศาสตร์</t>
  </si>
  <si>
    <t>แผนปฏิบัติราชการสำนักงานสาธารณสุขจังหวัดสระแก้ว ประจำปีงบประมาณ พ.ศ. 2562 (งานประจำ)</t>
  </si>
  <si>
    <t>ชื่อกลุ่มงาน บริหารทั่วไป</t>
  </si>
  <si>
    <t>โครงการพัฒนาระบบบริหารจัดการที่ดีประจำปีงบประมาณ พ.ศ. 2562</t>
  </si>
  <si>
    <t>กิจกรรมที่สำคัญของโครงการ</t>
  </si>
  <si>
    <t>ผลผลิต</t>
  </si>
  <si>
    <t>ตัวชี้วัดค่าเป้าหมาย</t>
  </si>
  <si>
    <t>กลุ่มเป้าหมาย/จำนวน</t>
  </si>
  <si>
    <t>งบประมาณ</t>
  </si>
  <si>
    <t>ระยะเวลาระบุ (ว ด ป)</t>
  </si>
  <si>
    <t>ระยะเวลาดำเนินงาน</t>
  </si>
  <si>
    <t>ผู้รับ
ผิดชอบ</t>
  </si>
  <si>
    <t>รายละเอียด</t>
  </si>
  <si>
    <t>จำนวน (บาท)</t>
  </si>
  <si>
    <t>แหล่งงบ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</si>
  <si>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</si>
  <si>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</si>
  <si>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</si>
  <si>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</si>
  <si>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</si>
  <si>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</si>
  <si>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</si>
  <si>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</si>
  <si>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</si>
  <si>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</si>
  <si>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</si>
  <si>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</si>
  <si>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1.ประชุมคณะกรรมการบริหารสำนักงานสาธารณสุขจังหวัดสระแก้ว(กบห.)</t>
  </si>
  <si>
    <t>การดำเนินงานตามนโยบายเป็นไปตามเป้าหมายที่กำหนด</t>
  </si>
  <si>
    <t>ประชุมคณะกรรมการบริหารสำนักงานสาธารณสุขจังหวัดสระแก้ว(กบห.) เดือนละ 1 ครั้ง</t>
  </si>
  <si>
    <t xml:space="preserve"> - นพ.สสจ.
- รองนพ.สสจ.
 - หัวหน้ากลุ่มงาน
 - หัวหน้างานตรวจสอบภายในฯ
- ผู้ที่เกี่ยวข้อง
รวม 30 คน</t>
  </si>
  <si>
    <t>ต.ค.61-ก.ย.62</t>
  </si>
  <si>
    <t>กลุ่มงาน
บริหารทั่วไป</t>
  </si>
  <si>
    <t>2.ประชุมคณะกรรมาการบริหารจัดการที่ดีของสำนักงานสาธารณสุขจังหวัดสระแก้ว</t>
  </si>
  <si>
    <t>ประชุมคณะกรรมการบริหารสำนักงานสาธารณสุขจังหวัดสระแก้ว จำนวน 3ครั้ง</t>
  </si>
  <si>
    <t xml:space="preserve"> - รอง นพ.สสจ.
-รอง ผอ. ฝ่ายบริหารฯ รพท.
 -หนก.บริหารฯ สสจ/รพท./รพช./
 - หนก.พยส. สสจ.
- หนก.ประกันฯ สสจ.
- หนก.ทรัพย์ฯ สสจ.
- หนก.นิติการ สสจ.
- ผช.สสอ.
- เจ้าหน้าที่พัสดุ สสจ./รพท./รพช.
- เจ้าหน้าที่การเงินและบัญชี สสจ./รพท./รพช.
 - ผู้ที่เกี่ยวข้อง
รวม  70 คน</t>
  </si>
  <si>
    <t>1.ค่าอาหารว่างและเครื่องดื่ม 70 คน ๆ ละ 3 มื้อ ๆ ละ  20 บาท</t>
  </si>
  <si>
    <t>สสจ.</t>
  </si>
  <si>
    <t>3.จัดทำคลังข้อมูลระเบียบเกี่ยวกับงานบริหารทั่วไป</t>
  </si>
  <si>
    <t xml:space="preserve">คลังข้อมูลระเบียบเกี่ยวกับงานบริหารทั่วไป
</t>
  </si>
  <si>
    <t xml:space="preserve">เผยแพร่ ระเบียบเกี่ยวกับการปฏิบัติงานการเงินและบัญชี  งานพัสดุ 
งานยานพาหนะ และงานธุรการ ผ่านเว็บไซต์สสจ. </t>
  </si>
  <si>
    <t>ผู้ปฏิบัติงานและผู้ที่เกี่ยวข้อง</t>
  </si>
  <si>
    <t xml:space="preserve"> ต.ต.-ธ.ค.61</t>
  </si>
  <si>
    <t>กลุ่มงาน
บริหารทั่วไป.</t>
  </si>
  <si>
    <t>4.พัฒนาคุณภาพระบบบัญชี</t>
  </si>
  <si>
    <t>4.1 การประชุมวางแผน และสรุปผลการประเมิน คุณภาพระบบบัญชี โรงพยาบาลในสังกัด</t>
  </si>
  <si>
    <t>1.แผนการประเมินคุณภาพระบบบัญชีโรงพยาบาลในสังกัด
2.ผลการประเมินคุณภาพระบบบัญชีโรงพยาบาลในสังกัด</t>
  </si>
  <si>
    <t>1.ประชุมวางแผนการประเมินคุณภาพระบบบัญชีโรงพยาบาลในสังกัด 1 ครั้ง
2.ประชุมสรุปผลการประเมินคุณภาพระบบบัญชีโรงพยาบาลในสังกัด 1 ครั้ง</t>
  </si>
  <si>
    <t xml:space="preserve"> - นักบัญชี สสจ.และรพ.จำนวน 14 คน</t>
  </si>
  <si>
    <t>1.ค่าอาหารกลางวัน 14 คน ๆ ละ 2 มื้อ ๆ ละ 80 บาท</t>
  </si>
  <si>
    <t xml:space="preserve"> 8 พ.ค.62 20 ส.ค.62</t>
  </si>
  <si>
    <t>กลุ่มงานบริหารทั่วไป</t>
  </si>
  <si>
    <t>2.ค่าอาหารว่างและเครื่องดื่ม 14 คน ๆ ละ  4 มื้อ ๆ ละ  20 บาท</t>
  </si>
  <si>
    <t>4.2 การประเมินคุณภาพระบบบัญชี โรงพยาบาลในสังกัด</t>
  </si>
  <si>
    <t xml:space="preserve">คุณภาพระบบบัญชีของโรงพยาบาลในสังกัดให้มีคุณภาพน่าเชื่อถือ </t>
  </si>
  <si>
    <t>ร้อยละ 100 ของโรงพยาบาล ในสังกัดได้รับการประเมินคุณภาพระบบบัญชีและมีเกณฑ์การประเมินระดับ A ขึ้นไป</t>
  </si>
  <si>
    <t>1.ค่าเบี้ยเลี้ยง 14 คน ๆ ละ 9 วัน วันละ  120 บาท</t>
  </si>
  <si>
    <t>17 - 19 มิ.ย.61
26-28 มิ.ย.61  2-4 ก.ค.61</t>
  </si>
  <si>
    <t>2.ค่าพาหนะ</t>
  </si>
  <si>
    <t>4.3 การพัฒนายกระดับคุณภาพบัญชี</t>
  </si>
  <si>
    <t>ยกระดับคุณภาพระบบบัญชีของ รพ. ระดับ C ให้มีคุณภาพ</t>
  </si>
  <si>
    <t xml:space="preserve">ร้อยละ 100 ของโรงพยาบาลระดับ C มีเกณฑ์การประเมิน ดีขึ้น อย่างน้อย 1 ระดับ </t>
  </si>
  <si>
    <t xml:space="preserve"> - นักบัญชี สสจ.และรพ.จำนวน 5 คน</t>
  </si>
  <si>
    <t>ค่าเบี้ยเลี้ยง 5 คน ๆ ละ 10 วัน วันละ  120 บาท</t>
  </si>
  <si>
    <t xml:space="preserve"> 21-22 มค.61,18-19 กพ.62, 18-19 มีค.62 ,22-23 เมย.62 ,21-22 พค.62</t>
  </si>
  <si>
    <t>ค่าพาหนะ</t>
  </si>
  <si>
    <t>5. การพัฒนาระบบข้อมูลพัสดุ</t>
  </si>
  <si>
    <t>5.1 ติดตามและสรุปผลข้อมูลพัสดุจังหวัดสระแก้ว</t>
  </si>
  <si>
    <t>ข้อมูลพัสดุจังหวัดสระแก้ว</t>
  </si>
  <si>
    <t>ร้อยละ 100 ของข้อมูลพัสดุจังหวัดสระแก้ว ถูกต้อง ครบถ้วน เป็นปัจจุบัน</t>
  </si>
  <si>
    <t>หน่วยงานในสังกัด ทุกแห่ง</t>
  </si>
  <si>
    <t>6. การพัฒนาระบบงานสารบรรณ</t>
  </si>
  <si>
    <t>6.1 จัดทำคู่มือการเขียนหนังสือราชการ</t>
  </si>
  <si>
    <t>คู่มือการเขียนหนังสือราชการ</t>
  </si>
  <si>
    <t>ร้อยละ 100 ของหน่วยงานในสังกัดสามารถเขียนหนังสือราชการได้อย่างถูกต้องตามระเบียบ</t>
  </si>
  <si>
    <t>6.2 จัดทำคู่มือการทำลายหนังสือราชการ</t>
  </si>
  <si>
    <t>คู่มือการทำลายหนังสือราชการ</t>
  </si>
  <si>
    <t>ร้อยละ 100 ของหน่วยงานในสังกัดสามารถทำลายหนังสือราชการได้อย่างถูกต้องตามระเบียบ</t>
  </si>
  <si>
    <t>7.การพัฒนาระบบงานยานพาหนะ</t>
  </si>
  <si>
    <t>7.1 จัดทำแบบประเมินความพึงพอใจการใช้บริการยานพาหนะ สสจ.สระแก้ว ออนไลน์</t>
  </si>
  <si>
    <t>แบบประเมินความพึงพอใจการใช้บริการยานพาหนะ สสจ.สระแก้ว ออนไลน์</t>
  </si>
  <si>
    <t>จนท. สสจ.สระแก้ว</t>
  </si>
  <si>
    <t>7.2 รายงานผลความพึงพอใจการใช้บริการยานพาหนะ สสจ.สระแก้ว ออนไลน์ ประจำปี 2562</t>
  </si>
  <si>
    <t>รายงานผลความพึงพอใจการใช้บริการยานพาหนะ สสจ.สระแก้ว ออนไลน์ ประจำปี 2562</t>
  </si>
  <si>
    <t>ร้อยละ 100 ของ พขร. สามารถให้บริการยานพาหนะดีขึ้น</t>
  </si>
  <si>
    <t>8.การรับการตรวจนิเทศงานจากหน่วยงานภายนอก</t>
  </si>
  <si>
    <t>การรับการตรวจนิเทศงานจากหน่วยงานภายนอกเป็นไปด้วยความเรียบร้อย</t>
  </si>
  <si>
    <t>ร้อยละ 100 ของการรับการตรวจนิเทศงานจากหน่วยงานภายนอกเป็นไปด้วยความเรียบร้อย</t>
  </si>
  <si>
    <t xml:space="preserve"> - ผู้ตรวจสอบ
ผู้นิเทศ จากหน่วยงานภายนอก
- ผู้รับนิเทศ
รวม 13 คน</t>
  </si>
  <si>
    <t xml:space="preserve"> - ค่าอาหารว่างและเครื่องดื่ม จำนวน 13 คนๆละ 20 บาท จำนวน 5 วันๆละ 2 มื้อ</t>
  </si>
  <si>
    <t xml:space="preserve"> - ค่าอาหาร จำนวน 13 คนๆละ 80 บาท จำนวน 5 วันๆละ 1  มื้อ</t>
  </si>
  <si>
    <t xml:space="preserve"> - ค่าถ่ายเอกสาร</t>
  </si>
  <si>
    <t>9.การศึกษาดูงานเพื่อเพิ่มประสิทธิภาพการปฏิบัติงานบริหารทั่วไปหน่วยงานในสังกัดสำนักงานสาธารณสุขจังหวัดสระแก้ว</t>
  </si>
  <si>
    <t>บุคลากรในสังกัดสามารถนำความรู้และแนวทางการดำเนินงานจากแหล่งศึกษาดูงานมาพัฒนางานให้มีประสิทธิภาพเพิ่มขึ้น</t>
  </si>
  <si>
    <t xml:space="preserve"> ร้อยละ 100 ของบุคลากรในสังกัดสามารถนำความรู้และแนวทางการดำเนินงานจากแหล่งศึกษาดูงานมาพัฒนางานให้มีประสิทธิภาพเพิ่มขึ้น</t>
  </si>
  <si>
    <t xml:space="preserve"> - รองนพ.สสจ.
- หนก.บริหาร สสจ./รพท./รพช. 
-  จนท.กลุ่มบริหาร สสจ./รพท./รพช. 
- ผช.สสอ. 
รวม 84 คน
</t>
  </si>
  <si>
    <t xml:space="preserve"> - ค่าน้ำมันเชื้อเพลิง 460กม.ๆละ4บาท 3 คัน</t>
  </si>
  <si>
    <t xml:space="preserve"> - ค่าของที่ระลึก 2ชิ้นๆละ1,500 บาท</t>
  </si>
  <si>
    <t xml:space="preserve"> - ค่าตอบแทนวิทยากรบรรยาย จำนวน 2 คนๆละ 2 ชม.ๆ 600 บาท </t>
  </si>
  <si>
    <t>รวมทั้งสิ้น</t>
  </si>
  <si>
    <t xml:space="preserve">หมายเหตุ </t>
  </si>
  <si>
    <t>รายละเอียดงบประมาณ ขอให้ระบุ 1 เซลล์  ต่อ 1 รายการค่าใช้จ่าย</t>
  </si>
  <si>
    <t>งานตรวจสอบภายในและควบคุมภายใน</t>
  </si>
  <si>
    <t>การตรวจสอบภายในหน่วยรับตรวจในสังกัด สสจ.สระแก้ว</t>
  </si>
  <si>
    <t>หน่วยรับตรวจได้รับการตรวจสอบภายใน</t>
  </si>
  <si>
    <t>ร้อยละ 100 ของหน่วยรับตรวจได้รับการตรวจสอบภายในตามแผนการตรวจสอบภายในที่กำหนด</t>
  </si>
  <si>
    <t>สสจ. 1 แห่ง
รพท. 2 แห่ง
รพช. 7 แห่ง
สสอ. 9 แห่ง
รพ.สต. 9 แห่ง</t>
  </si>
  <si>
    <t xml:space="preserve"> - ค่าเบี้ยเลี้ยงคณะกรรมการตรวจสอบภายใน จำนวน 21 คนๆละ 120 บาท 19 วัน</t>
  </si>
  <si>
    <t>มี.ค./มิ.ย. 62</t>
  </si>
  <si>
    <t xml:space="preserve"> - ค่าเบี้ยเลี้ยงพนักงานขับรถยนต์ จำนวน 1 คนๆละ 120 บาท 19 วัน</t>
  </si>
  <si>
    <t>แผนปฏิบัติราชการ    กลุ่มงานพัฒนายุทธศาสตร์สาธารณสุข ประจำปีงบประมาณ พ.ศ.2562</t>
  </si>
  <si>
    <t>โครงการเพิ่มประสิทธิภาพบริหารจัดการเชิงยุทธศาสตร์แบบบูรณาการ จังหวัดสระแก้ว ปีงบประมาณ 2561 (งบประจำ)</t>
  </si>
  <si>
    <t>ระยะ
เวลา</t>
  </si>
  <si>
    <t>ผู้รับผิดชอบ</t>
  </si>
  <si>
    <t>ประชุมคณะกรรมการประสานการพัฒนาสาธารณสุขระดับจังหวัด  ประจำปีงบประมาณ  2561</t>
  </si>
  <si>
    <t>รายงานประชุม 12 ครั้ง</t>
  </si>
  <si>
    <t>กระบวนการควบคุมกำกับติดตามและประเมินผลที่มีประสิทธิภาพ</t>
  </si>
  <si>
    <t>ผู้บริหาร/นักวิชาการสสจ./สสอ./รพ.70 คน</t>
  </si>
  <si>
    <t>ค่าอาหารกลางวัน 70 คน ๆ ละ 4 มื้อ ๆ ละ 80 บาท</t>
  </si>
  <si>
    <t>ทุกวันสิ้นเดือน</t>
  </si>
  <si>
    <t>กลุ่มงาน พยส.</t>
  </si>
  <si>
    <t>ค่าอาหารว่างและเครื่องดื่ม 70 คน ๆ ละ 12 มื้อ ๆ ละ 20 บาท</t>
  </si>
  <si>
    <t>ค่าวัสดุสำนักงาน</t>
  </si>
  <si>
    <t>ประชุม แลกเปลี่ยนเรียนรู้ นโยบาย ยุทธศาสตร์ แผนปฏิบัติการด้านสุขภาพ และตัวชี้วัด (Shop &amp; Shar)</t>
  </si>
  <si>
    <t>ประชุม 2 ครั้ง</t>
  </si>
  <si>
    <t>เพื่อถ่ายทอดนโยบายเชิงบริหารและวิชาการ</t>
  </si>
  <si>
    <t xml:space="preserve">เจ้าหน้าที่ รพ./รพ.สต. 270 คน </t>
  </si>
  <si>
    <t>1.ค่าอาหารกลางวัน 270 คน ๆ ละ 2 มื้อ ๆ ละ 80 บาท</t>
  </si>
  <si>
    <t>พ.ย./ เม.ย.</t>
  </si>
  <si>
    <t>2.ค่าอาหารว่างและเครื่องดื่ม 270 คน ๆ ละ      4 มื้อ ๆ ละ  20 บาท</t>
  </si>
  <si>
    <t>3.ค่าวัสดุสำนักงาน</t>
  </si>
  <si>
    <t>ประชุมจัดทำแผนปฏิบัติราชการด้านสุขภาพจังหวัดสระแก้ว ปีงบประมาณ พ.ศ. 2563</t>
  </si>
  <si>
    <t>แผนปฏิบัติราชการ จังหวัด ประจำปี 2563</t>
  </si>
  <si>
    <t>เพื่อให้ได้กระบวนการจัดทำแผนบูรณาการอย่างมีส่วนร่วม 
เพื่อให้ได้แผนปฏิบัติราชการที่มีประสิทธิภาพ
เพื่อให้เป็นเครื่องมือในการบริหารจัดการ</t>
  </si>
  <si>
    <t>รองนพ.สสจ./ผอ.รพ./สสอ./หน.กลุ่มงาน/ จนท.ผู้รับผิดชอบแผน ของ สสจ. สสอ., รพ./ผู้ช่วย สสอ. 120 คน</t>
  </si>
  <si>
    <t xml:space="preserve"> ส.ค.61</t>
  </si>
  <si>
    <t>ประชุมจัดทำแผนปฏิบัติราชการด้านสุขภาพสำนักงานสาธารณสุขจังหวัดสระแก้ว ปีงบประมาณ พ.ศ. 2563</t>
  </si>
  <si>
    <t>แผนปฏิบัติราชการ สำนักงานสาธารณสุขจังหวัดสระแก้ว ประจำปี 2563</t>
  </si>
  <si>
    <t>รองนพ.สสจ./หน.กลุ่มงาน/ จนท.ผู้รับผิดชอบแผน ของ สสจ. 50 คน</t>
  </si>
  <si>
    <t>ประชุมนำเสนอแผนนปฏิบัติราชการด้านสุขภาพจังหวัดสระแก้วหวัดสระแก้ว ปีงบประมาณ พ.ศ. 2563</t>
  </si>
  <si>
    <t>แผนปฏิบัติราชการ จังหวัด และสำนักงานสาธารณสุขจังหวัดสระแก้ว ประจำปี 2563</t>
  </si>
  <si>
    <t xml:space="preserve">เพื่อนำเสนอแผนปฏิบัติราชการด้านสุขภาพ ประจำปีงบประมาณ 2561 ของ สำนักงานสาธารณสุขจังหวัดสระแก้ว และเครือข่ายบริการด้านสุขภาพในสังกัด </t>
  </si>
  <si>
    <t xml:space="preserve"> ก.ย.61</t>
  </si>
  <si>
    <t>ประชุมเชิงปฏิบัติการเพื่อควบคุมกำกับติดตามประเมินผลและรับการตรวจราชการกระทรวงสาธารณสุขเพื่อพัฒนาการดำเนินงานสาธารณสุขผสมผสาน ปี 2562</t>
  </si>
  <si>
    <t>เพื่อให้คณะตรวจราชการกระทรวงสาธารณสุขเขตสุขภาพที่ 6 ได้รับทราบความก้าวหน้าและปัญหาอุปสรรคการดำเนินงาน</t>
  </si>
  <si>
    <t>ผู้บริหาร/หน.กลุ่ม/หน.งานของสสจ./นวก.สธ.และผู้รับผิดชอบตัวชี้วัดของสสจ./รพ./สสอ.และคณะตรวจราชการกระทรวงสธ.</t>
  </si>
  <si>
    <t>1.ค่าอาหารเช้า 120 คน ๆ ละ 2 มื้อ ๆ ละ 120 บาท 2 ครั้ง</t>
  </si>
  <si>
    <t>3.ค่าอาหารกลางวัน 120 คนๆ 2 มื้อ ละ 120 บาท  2 ครั้ง</t>
  </si>
  <si>
    <t>4..ค่าอาหารเย็น 120 คน ๆ ละ 2 มื้อ ๆ ละ 120 บาท 2 ครั้ง</t>
  </si>
  <si>
    <t>5.ค่าวัสดุสำนักงาน 10,000*2 ครั้ง</t>
  </si>
  <si>
    <t>วันปกติ 3 วันๆ ละ 6 คน ๆ ละ 200บาท 2 ครั้ง</t>
  </si>
  <si>
    <t>วันหยุดราชการ 2 วันๆ ละ 6 คน ๆ ละ 420 บาท 2 ครั้ง</t>
  </si>
  <si>
    <t>ประชุมคณะทำงานตรวจสอบข้อมูลเวชระเบียน ประจำปีงบประมาณ  2562</t>
  </si>
  <si>
    <t>ประชุม 1 ครั้ง</t>
  </si>
  <si>
    <t>มีการดำเนินการประชุมคณะทำงานตรวจสอบเวชระเบียน</t>
  </si>
  <si>
    <t>ผู้รับผิดชอบงานบันทึกเวชระเบียน รพ./รพ.สต. ทุกแห่ง จำนวน  70  คน</t>
  </si>
  <si>
    <t xml:space="preserve"> เม.ย.61</t>
  </si>
  <si>
    <t>ประมวลผล ติดตามและรายงานผลการตรวจสอบเวชระเบียน</t>
  </si>
  <si>
    <t>ผลการตรวจสอบเวชระเบียนผู้ป่วยนอก</t>
  </si>
  <si>
    <t>คุณภาพการบันทึกเวชระเบียนไม่ต่ำกว่า ร้อยละ 75</t>
  </si>
  <si>
    <t>รพ.ทุกแห่ง /รพ.สต. จำนวน 30 % ของ รพ.สต.ทั้งหมด</t>
  </si>
  <si>
    <t>ไม่ใช้งบประมาณ</t>
  </si>
  <si>
    <t>ต.ค.61- ก.ย.62</t>
  </si>
  <si>
    <t>จัดทำระบบข้อมูลบริการสุขภาพประชากรต่างชาติ</t>
  </si>
  <si>
    <t>เว็บไซต์ข้อมูลบริการสุขภาพประชากรต่างชาติ</t>
  </si>
  <si>
    <t>มีระบบสารสนเทศด้านบริการสุขภาพประชากรต่างชาติ</t>
  </si>
  <si>
    <t xml:space="preserve">รพ.ทุกแห่ง </t>
  </si>
  <si>
    <t>บูรณาการ่วมกับกลุ่มงานประกัน</t>
  </si>
  <si>
    <t>4.ค่าวัสดุสำนักงาน</t>
  </si>
  <si>
    <t>ค่าวัสดุ........................</t>
  </si>
  <si>
    <t>แผนปฏิบัติราชการ..กลุ่มงานพัฒนาคุณภาพและรูปแบบบริการ สำนักงานสาธารณสุขจังหวัดสระแก้ว...ประจำปีงบประมาณ พ.ศ. 2562 (งานประจำ)</t>
  </si>
  <si>
    <t>ชื่อกลุ่มงาน พัฒนาคุณภาพและรูปแบบบริการ</t>
  </si>
  <si>
    <t>1 การพัฒนาระบบบริการปฐมภูมิและระบบส่งต่อ</t>
  </si>
  <si>
    <t>1.1 ประชุมทีมงานคณะทำงาน พัฒนา คุณภาพชีวิต ของจังหวัด</t>
  </si>
  <si>
    <t xml:space="preserve"> เพแนวทางพัฒนาและติดตาม การดำเนินงาน พชอ. ของจังหวัด</t>
  </si>
  <si>
    <t>มีสรุปแนวทางการดำเนินงาน
และติดตามประเมินผลของจังหวัด 1 ชุด</t>
  </si>
  <si>
    <t>คณะทำงานและภาคส่วนที่เกี่ยวข้อง สสจ. ปกครองจังหวัดสำนักงานจังหวัด
จำนวน 12 คน</t>
  </si>
  <si>
    <t xml:space="preserve">1.ค่าอาหารกลางวัน 12 คนๆ ละ 1 มื้อๆ ละ 80 บาท </t>
  </si>
  <si>
    <t>สสจ.สก.</t>
  </si>
  <si>
    <t xml:space="preserve"> 17 ต.ค. 61</t>
  </si>
  <si>
    <t>กลุ่มงานพัฒนาคุณภาพฯ</t>
  </si>
  <si>
    <t>2.ค่าอาหารว่างและเครื่องดื่ม 12 คนๆ ละ 1 มื้อๆ ละ 20 บาท</t>
  </si>
  <si>
    <t>6.ค่าจ้างถ่ายเอกสาร</t>
  </si>
  <si>
    <t>1.2  ประชุมจัดทำแผนดำเนินงาน  พัฒนาตามประเด็นการดำเนินงาน ของคณะกรรมการพัฒนาคุณภาพชีวิตระดับอำเภอ</t>
  </si>
  <si>
    <t xml:space="preserve"> ได้แผนดำเนินงาน พัฒนาคุณภาพชีวิตระดับอำเภอในภาพรวมของจังหวัด</t>
  </si>
  <si>
    <t xml:space="preserve"> แผนดำเนินงานพัฒนาคุณภาพชีวิต ระดับอำเภอ 9  อำเภอ</t>
  </si>
  <si>
    <t xml:space="preserve"> - คณะทำงานและเลขานุการ พชอ. จำนวน 30 คน</t>
  </si>
  <si>
    <t xml:space="preserve">1.ค่าอาหารกลางวัน 30 คนๆ ละ 1 มื้อๆ ละ 80 บาท </t>
  </si>
  <si>
    <t>12 ธ.ค. 61</t>
  </si>
  <si>
    <t xml:space="preserve">
กลุ่มงานพัฒนาคุณภาพฯ</t>
  </si>
  <si>
    <t>2.ค่าอาหารว่างและเครื่องดื่ม 30 คนๆ ละ 2 มื้อๆ ละ 20 บาท</t>
  </si>
  <si>
    <t>1.3 เยี่ยมเสริมพลัง การดำเนินงาน คณะกรรมการพัฒนาคุณภาพชีวิตระดับอำเภอ</t>
  </si>
  <si>
    <t xml:space="preserve">  - คณะกรรมการ พชอ.และผู้เกี่ยวข้องได้รับการเยี่ยม เสริมพลัง</t>
  </si>
  <si>
    <t>คณะกรรมการ พชอ.และผู้เกี่ยวข้องได้รับการเยี่ยม เสริมพลัง</t>
  </si>
  <si>
    <t xml:space="preserve"> --คณะทำงาน พชอ.ระดับจังหวัด 8 คน</t>
  </si>
  <si>
    <t>1.ค่าเบี้ยเลี้ยง คณธทำงาน และ พขร. 9  คนๆ ละ 5 วันๆ ละ 120 บาท</t>
  </si>
  <si>
    <t xml:space="preserve"> 1-5 เม.ย. 62</t>
  </si>
  <si>
    <t>2. ค่าถ่ายเอกสาร</t>
  </si>
  <si>
    <t xml:space="preserve"> 1.4 เบี่ยมติดตามการดำเนินงาน คลินิกหมอครอบครัว</t>
  </si>
  <si>
    <t xml:space="preserve"> - คลินิกหมอครอบครัว ได้รับการเยี่ยม เชิงคุณภาพ 2 แห่ง</t>
  </si>
  <si>
    <t>คลินิกหมดครอบครัว 2 แห่งได้รับการเยี่ยม 100%</t>
  </si>
  <si>
    <t xml:space="preserve"> - ทีมเยี่ยม ของจังหวัด 4 คน</t>
  </si>
  <si>
    <t>1.ค่าเบี้ยเลี้ยง คณธทำงาน และ พขร. 4  คนๆ ละ 1 วันๆ ละ 120 บาท</t>
  </si>
  <si>
    <t>1.5 ประชุมคณะกรรมการพัฒนาระบบส่งต่อจังหวัดสระแก้ว</t>
  </si>
  <si>
    <t xml:space="preserve">  - คณะกรรมการ มีการประชุม และมีแนวทางการดำเนินงานส่งต่อ</t>
  </si>
  <si>
    <t xml:space="preserve"> - มีการปรชุมคณะกรรมการ พัฒนาระบบส่งต่อจำนวน  2  ครั้ง</t>
  </si>
  <si>
    <t>1.ค่าอาหารกลางวัน 30 คนๆ ละ 1 มื้อๆ ละ 80 บาท 2 ครั้ง</t>
  </si>
  <si>
    <t>10 ต.ค. 61,13 มี.ค. 62</t>
  </si>
  <si>
    <t>2.ค่าอาหารว่างและเครื่องดื่ม 30 คนๆ ละ 1 มื้อๆ ละ 20 บาท 2 ครั้ง</t>
  </si>
  <si>
    <t>6 .ค่าจ้างถ่ายเอกสาร</t>
  </si>
  <si>
    <t>2 การพัฒนาคุณภาพโรงพยาบาล พร้อมเข้าสู่กระบวนรับรองคุณภาพของสถานพยาบาล (HA) และ รพ.สต.ติดดาว</t>
  </si>
  <si>
    <t>2.1 อบรมหลักสูตรมาตรฐานโรงพยาบาลและบริการสุขภาพ 
ฉบับที่ 4</t>
  </si>
  <si>
    <t>เกิดความเข้าใจและสามารถนำไปปฏิบัติการจริงตามมาตรฐานโรงพยาบาลและบริการสุขภาพ 
ฉบับที่ 4</t>
  </si>
  <si>
    <t>คณะทำงานมีความเข้าใจและสามารถนำไปปฏิบัติการจริง ร้อยละ 100</t>
  </si>
  <si>
    <t>คณะทำงานพัฒนาคุณภาพฯระดับ จว./รพ.  90 คน</t>
  </si>
  <si>
    <t xml:space="preserve">1.ค่าอาหารกลางวัน 90 คนๆ ละ 1 มื้อๆ ละ 80 บาท </t>
  </si>
  <si>
    <t>2.ค่าอาหารว่างและเครื่องดื่ม 90 คนๆ ละ 2 มื้อๆ ละ 20 บาท</t>
  </si>
  <si>
    <t xml:space="preserve">3.ค่าสมนาคุณวิทยากร จำนวน 2 คนๆละ 7 ชม.ๆ ละ 1,200 บาท 
   </t>
  </si>
  <si>
    <t>4.ค่าที่พักวิทยากร 1 คืนๆละ 1,500 บาท</t>
  </si>
  <si>
    <t>5. ค่าจ้างเหมารถพร้อมน้ำมันเชื้อเพลิง 1 วัน</t>
  </si>
  <si>
    <t>2.2 เยี่ยมหน้างานการพัฒนาคุณภาพโรง
พยาบาลพร้อมเข้าสู่
กระบวนรับรองคุณภาพของสถานพยาบาล (HA)</t>
  </si>
  <si>
    <t>เกิดการเสริมพลัง แลกเปลี่ยนเรียนรู้ และให้ข้อเสนอ
แนะการพัฒนา
คุณภาโรงพยาบาล (HA)</t>
  </si>
  <si>
    <t>รพ.ได้รับการยกระดับการพัฒนาแต่ละมาตรฐานย่อย และในภาพรวม ร้อยละ 100</t>
  </si>
  <si>
    <t>1.ผู้บริหาร หัวหน้ากลุ่มงาน และผู้เกี่ยวข้อง 5 คน 
2. รพ. 9 แห่ง</t>
  </si>
  <si>
    <t>1.ค่าเบี้ยเลี้ยงผู้เยี่ยมและพนักงานขับรถ 5 คนๆละ 5 วันๆละ 120 บาท * 2 ครั้ง</t>
  </si>
  <si>
    <t>17-21 ธค.61, 13-17 มิ.ย.62</t>
  </si>
  <si>
    <t>3. การพัฒนามาตรฐานคุณภาพงานรังสีวินิจฉัย (X-ray)</t>
  </si>
  <si>
    <t xml:space="preserve">3.1 ประเมินมาตรฐานคุณภาพงานรังสีวินิจฉัยของโรงพยาบาล </t>
  </si>
  <si>
    <t>ทราบผลการประเมินและให้ข้อเสนอแนะตามเกณฑ์มาตรฐานคุณภาพงานรังสีวินิจฉัย</t>
  </si>
  <si>
    <t>รพ.ผ่านมาตรฐานอย่างน้อยร้อยละ 80</t>
  </si>
  <si>
    <t>คณะทำงานประเมินฯ ระดับจังหวัด 12 คน 5 วัน</t>
  </si>
  <si>
    <t xml:space="preserve"> -ค่าเบี้ยเลี้ยงผู้ออกประเมินและพนักงานขับรถ 12 คนๆละ 5 วันๆละ 120 บาท</t>
  </si>
  <si>
    <t>13-17 พ.ค.62</t>
  </si>
  <si>
    <t xml:space="preserve">
กลุ่มงานคุณภาพฯ</t>
  </si>
  <si>
    <t>4. การพัฒนามาตรฐานห้องปฏิบัติการทางแพทย์และการสาธารณสุข ในโรงพยาบาล (LAB)</t>
  </si>
  <si>
    <t>4.1 ประเมินมาตรฐานห้องปฏิบัติการทางแพทย์และการสาธารณสุข ของโรงพยาบาล</t>
  </si>
  <si>
    <t xml:space="preserve">ทราบผลการประเมินและให้ข้อเสนอแนะตามเกณฑ์มาตรฐานห้องปฏิบัติการทางแพทย์และการสาธารณสุข </t>
  </si>
  <si>
    <t>คณะทำงานประเมินฯ ระดับจังหวัด12 คน 5 วัน</t>
  </si>
  <si>
    <t>1.ค่าเบี้ยเลี้ยงผู้ออกประเมินและพนักงานขับรถ 12 คนๆละ 5 วันๆละ 120 บาท</t>
  </si>
  <si>
    <t>5. พัฒนาโรงพยาบาล ตามเกณฑ์ QSC</t>
  </si>
  <si>
    <t>5.1 ออกประเมินตามเกณฑ์ QSC</t>
  </si>
  <si>
    <t>คณะทำงานประเมินฯ ระดับจังหวัด12 คน</t>
  </si>
  <si>
    <t>สสจ.สก</t>
  </si>
  <si>
    <t>18-22 มี.ค.62</t>
  </si>
  <si>
    <t>6. การบริหารความเสี่ยง (RM) และทีมเคลื่อนที่เร็ว (RRT)</t>
  </si>
  <si>
    <t>6.1 จัดประชุมเชิงปฏิบัติการคณะทำงานการพัฒนาบริหารความเสี่ยง(RM) และ Smart RM</t>
  </si>
  <si>
    <t>เกิดความเข้าใจและทราบความก้าวหน้าผลการดำเนินงาน</t>
  </si>
  <si>
    <t>รายงานข้อร้องเรียนลดลงจากปีที่ผ่านมา และปัญหาได้รับการแก้ไขอย่างทันการณ์</t>
  </si>
  <si>
    <t>คณะทำงาน ระดับ จว./รพ. RM 30 คน</t>
  </si>
  <si>
    <t>2.ค่าอาหารว่างและเครื่องดื่ม 30 คนๆ ละ 2 มื้อๆ ละ 20 บาท เป็นเงิน 1,200 บาท</t>
  </si>
  <si>
    <t xml:space="preserve">3.ค่าสมนาคุณวิทยากร จำนวน 1 คน 3 ชม.ๆ ละ 600 บาท
   </t>
  </si>
  <si>
    <t>7. พัฒนาระบบบริการการแพทย์ฉุกเฉินครบวงจรและระบบการส่งต่อ (ECS)</t>
  </si>
  <si>
    <t>7.1 ประเมินโรงพยาบาล ตามเกณฑ์ ECS</t>
  </si>
  <si>
    <t>ทราบผลการประเมินและให้ข้อเสนอแนะตามเกณฑ์ ESC</t>
  </si>
  <si>
    <t>8. การพัฒนาคุณภาพการบริหารจัดการภาครัฐของส่วนราชการ (PMQA)</t>
  </si>
  <si>
    <t>8.1 ประชุมเชิงปฏิบัติการ
คณะทำงานการพัฒนาคุณภาพการบริหารจัดการภาครัฐของส่วนราชการ (PMQA)</t>
  </si>
  <si>
    <t>เกิดความเข้าใจและติดตามความก้าวหน้าผลการดำเนินงานการพัฒนาคุณภาพการบริหารจัดการภาครัฐของส่วน
ราชการ (PMQA)</t>
  </si>
  <si>
    <t>ผ่านเกณฑ์ประเมิน PMQA หมวด P หมวด 2 และหมวด 4</t>
  </si>
  <si>
    <t>คณะทำงานประเมินฯ ระดับจังหวัดและอำเภอ 30 คน</t>
  </si>
  <si>
    <t>1.ค่าอาหารว่างและเครื่องดื่ม 30 คนๆ ละ 1 มื้อๆ ละ 20 บาท * 6 ครั้ง</t>
  </si>
  <si>
    <t>ธ.ค.61 - มี.ค.62, มิ.ย. - ก.ค.62</t>
  </si>
  <si>
    <t>9. พัฒนาวิชาการระดับจังหวัด</t>
  </si>
  <si>
    <t xml:space="preserve">9.1 มหกรรมการจัดการความรู้ด้านสุขภาพจังหวัดสระแก้ว ครั้งที่ 13 </t>
  </si>
  <si>
    <t xml:space="preserve">1.ทำให้บุคลากรทางการแพทย์และการสาธารณสุข ทุกสาขาวิชาชีพ ได้คิดค้น ศึกษาวิจัย นวัตกรรม แนวทางปฏิบัติที่ดี และองค์ความรู้ใหม่ ๆ ในการแก้ไขปัญหาสุขภาพประชาชนของจังหวัดสระแก้ว
๒.เกิดแลกเปลี่ยนเรียนรู้ผลงานทางวิชาการทางการแพทย์และการสาธารณสุข ทุกสาขาวิชาชีพ
</t>
  </si>
  <si>
    <t>หน่วยงานเข้าร่วมนำเสนอ และร่วมแลกเปลี่ยนเรียนรู้ครบทุกประเภทและทุกแห่ง ร้อยละ 100</t>
  </si>
  <si>
    <t>บุคลากรทางการแพทย์และการสาธารณสุขทุกสาขาวิชาชีพ ในสังกัดสำนักงานสาธารณสุขจังหวัดสระแก้ว จำนวน 200 คน</t>
  </si>
  <si>
    <t xml:space="preserve">1.ค่าอาหารกลางวัน 200 คนๆ ละ 2 มื้อๆ ละ 80 บาท </t>
  </si>
  <si>
    <t xml:space="preserve">
27-28 ส.ค.62</t>
  </si>
  <si>
    <t xml:space="preserve">2.ค่าอาหารเย็น 200 คนๆ ละ 1 มื้อๆ ละ 100 บาท </t>
  </si>
  <si>
    <t>3.ค่าอาหารว่างและเครื่องดื่ม 200 คนๆ ละ 4 มื้อๆ ละ 20 บาท</t>
  </si>
  <si>
    <t>4.ค่าเช่าห้องประชุม 2 วันๆ ละ 5,000 บาท</t>
  </si>
  <si>
    <t xml:space="preserve">5.ค่าสมนาคุณวิทยากรวิพากษ์ผลงาน
    5.1 วันที่ 1 จำนวน 9 คนๆ ละ 9 ชม.ๆ ละ 600 บาท 
    5.2 วันที่ 2 จำนวน 6 คนๆ ละ 6 ชม.ๆ ละ 600 บาท </t>
  </si>
  <si>
    <t>6.เงินรางวัลการประกวด 6 ประเภท ได้แก่ วิจัยบรรยาย ,วิจัยโปสเตอร์, นวัตกรรมบรรยาย, นวัตกรรมโปสเตอร์ , CQI โปสเตอร์, COC บรรยาย
    6.1 ชนะเลิศ 6 ประเภทๆ ละ 1 รางวัลๆ ละ 5,000 บาท 
    6.2 รองชนะเลิศอันดับ1  6 ประเภทๆ ละ 1 รางวัลๆ ละ    3,000 บาท 
    6.3 รองชนะเลิศอันดับ2  6 ประเภท ๆ ละ 1 รางวัลๆ ละ 2,000 บาท 
    6.4 ชมเชย 6 ประเภท
   -วิจัยบรรยายและโปสเตอร์ อย่างละ 6 รางวัลๆละ 1,000 บาท
   -นวัตกรรมบรรยาย,นวัตกรรมโปสเตอร์, CQI /best practice บรรยาย อย่างละ 6รางวัลๆ ละ 1,000 บาท</t>
  </si>
  <si>
    <t>7.ค่าจ้างทำเล่มเอกสาร 200 เล่มๆละ 150 บาท</t>
  </si>
  <si>
    <t>8.ค่าจ้างจัดเตรียมสถานที่และตกแต่งเวที</t>
  </si>
  <si>
    <t>9.ค่าจ้างทำป้ายไวนิล ขนาด 2*5=10 ตรม.ๆละ 200 บาท</t>
  </si>
  <si>
    <t xml:space="preserve">10.ค่าเกียรบัตรพร้อมกรอบ 50 ชิ้นๆละ 200 บาท </t>
  </si>
  <si>
    <t>10 การถอดบทเรียนพื้นที่ต้นแบบการพัฒนาคุณภาพชีวิตกลุ่มวัยและภัยสุขภาพแบบองค์รวม</t>
  </si>
  <si>
    <t>10.1 ประชุมถอดบทเรียน กระบวนการขับเคลื่อนตำบลจัดการสุขภาพ และ อสม.ดีเด่น จำนวน 11 สาขา</t>
  </si>
  <si>
    <t>มีผลงานนวัตกรรม สุขภาพชุมชนต้นแบบที่มีผลงานเด่นในพื้นที่หมู่บ้านและตำบลจัดการสุขภาพ ระดับจังหวัด</t>
  </si>
  <si>
    <t>ตำบลจัดการสุขภาพดีเด่น ระดับจังหวัด    1 ตำบล และ อสม. ดีเด่นระดับ จว 11 สาขา</t>
  </si>
  <si>
    <t>เครือข่ายทีมสุขภาพตำบล 10 คน/ อสม.ดีเด่น พี่เลี้ยง แกนนำ 11 หมู่บ้าน รวม 110 คน</t>
  </si>
  <si>
    <t xml:space="preserve">1. ค่าอาหารกลางวัน 120 คน ๆ ละ 2 มื้อ ๆ ละ 80 บาท </t>
  </si>
  <si>
    <t>8-9/11/2561</t>
  </si>
  <si>
    <t>2. ค่าอาหารว่างและเครื่องดื่ม 120 คน ๆ ละ 4 มื้อ ๆ ละ 20 บาท</t>
  </si>
  <si>
    <t xml:space="preserve">3. ค่าตอบแทนกรรมการวิพากย์ 5 คน ๆ ละ 2 วัน ๆ ละ 600 บาท
   </t>
  </si>
  <si>
    <t>4. ค่าเช่าห้องประชุม 2 วัน ๆ ละ 5,000 บาท</t>
  </si>
  <si>
    <t>5. ค่าถ่ายเอกสาร</t>
  </si>
  <si>
    <t>11 การพัฒนามาตรฐานสุขศึกษา</t>
  </si>
  <si>
    <t>11.1 ประชุมพัฒนาศักยภาพคณะทำงานมาตรฐานระบบบริการสุขภาพ(ด้านสุขศึกษา) จ.สระแก้ว</t>
  </si>
  <si>
    <t>ทีมงานมีความรู้ ความเข้าใจแนวทางการดำเนินงานมาตรฐานระบบบริการสุขภาพ(ด้านสุขศึกษา)และความรอบรู้ด้านสุขภาพ และผ่านการประเมินระดับเขต</t>
  </si>
  <si>
    <t>ร้อยละ 70 ของ จนท.มีความเข้าใจและสามารถดำเนินงานตามแนวทางได้</t>
  </si>
  <si>
    <t xml:space="preserve">จนท.สสจ.8คน,รพ. 9 แห่ง /สสอ. 9 แห่ง,/รพ.สต.ขับเคลื่อนมาตรฐานสุขศึกษา9แห่ง, รวม 35 คน </t>
  </si>
  <si>
    <t xml:space="preserve"> 1. ค่าอาหารกลางวัน 35 คน ๆ ละ 1 มื้อ ๆ ละ 80 บาท  </t>
  </si>
  <si>
    <t>พย.61</t>
  </si>
  <si>
    <t xml:space="preserve">2. ค่าอาหารว่างและเครื่องดื่ม 35 คน ๆ ละ 2 มื้อ ๆ ละ 20 บาท </t>
  </si>
  <si>
    <t xml:space="preserve">3.ค่าถ่ายเอกสาร </t>
  </si>
  <si>
    <t xml:space="preserve">4.วัสดุสำนักงาน </t>
  </si>
  <si>
    <t>5. ค่าสมนาคุณวิทยากร 600x6ชม.</t>
  </si>
  <si>
    <t>6. ค่าสมนาคุณวิทยากร 600x3ชม</t>
  </si>
  <si>
    <t>7.พาะหนะวิทยากร 2 คน</t>
  </si>
  <si>
    <t>8. ที่พักวิทยากร 2 คนx1วันx850 บาท</t>
  </si>
  <si>
    <t>11.2 ประชุมถอดบทเรียน กระบวนการขับเคลื่อนมาตรฐานระบบบริการสุขภาพ ปี 61</t>
  </si>
  <si>
    <t>ผู้รับผิดชอบงานทั้ง 3 มาตรฐานระบบบริการสุขภาพ ได้แลกเปลี่ยนเรียนรู้การดำเนินงานเพื่อผ่านการประเมินในระดับที่สูงขึ้นต่อไป</t>
  </si>
  <si>
    <t>รพ.ตาพระยา,รพ.เขาฉกรรจ์,รพ.วังสมบูรณ์ ต้องผ่านประเมินอย่างน้อยระดับพัฒนาในปี 61 และรพ.อื่นพัฒนาสู่ระดับคุณภาพ</t>
  </si>
  <si>
    <t>รพ.ละ 3 คน(3มาตรฐาน)และสสจ. รวม 35 คน</t>
  </si>
  <si>
    <t>ตค.61</t>
  </si>
  <si>
    <t>3. ค่าสมนาคุณวิทยากร 3 คนๆละ 4 ชม.ๆละ 600</t>
  </si>
  <si>
    <t>4.พาะหนะวิทยากร 3 คน</t>
  </si>
  <si>
    <t>5. ที่พักวิทยากร 3 คนx1 คืนx850 บาท</t>
  </si>
  <si>
    <t xml:space="preserve">6.ค่าถ่ายเอกสาร </t>
  </si>
  <si>
    <t xml:space="preserve">7.วัสดุสำนักงาน </t>
  </si>
  <si>
    <t>1.2 จัดทำช่องทางสื่อสาร Health Literacy</t>
  </si>
  <si>
    <t>ประชาชนมีความรู้ความเข้าใจด้านสุขภาพและมีทักษะในการตัดสินใจสู่ความรอบรู้ด้านสุขภาพ</t>
  </si>
  <si>
    <t>มีช่องทางสื่อสารตรงสู่ประชาชนได้แก่ LINE@/FB fanpage และสื่ออื่นๆ</t>
  </si>
  <si>
    <t>ประชาชนทั่วไป</t>
  </si>
  <si>
    <t>ค่าจ้างประชาสัมพันธ์ทางไลน์แอด(LINE@)</t>
  </si>
  <si>
    <t>ผลิตและจ้างโฆษณารายการวิทยุ/วิทยุชุมชน 5 สถานีๆละ1,000บาท/เดือน จำนวน 5 เดือน</t>
  </si>
  <si>
    <t>ตค.61 ถึงกพ.62</t>
  </si>
  <si>
    <t>รวมทั้งหมด</t>
  </si>
  <si>
    <t>แผนปฏิบัติราชการ...สำนักงานสาธารณสุขจังหวัดสระแก้ว ประจำปีงบประมาณ พ.ศ. 2562 (งานประจำ)</t>
  </si>
  <si>
    <t>ชื่อกลุ่มงานทันตสาธารณสุข</t>
  </si>
  <si>
    <t>โครงการสร้างเสริมสุขภาพช่องปากเพื่อคุณภาพชีวิตที่ดีของชาวสระแก้ว ปีงบประมาณ 2562</t>
  </si>
  <si>
    <t>1.  ประชุมเชิงปฏิบัติการทีมทันตบุคลากร โดยวิธีการบรรยายและอภิปรายกลุ่ม</t>
  </si>
  <si>
    <t>เจ้าหน้าที่สาธารณสุขและทันตบุคลากรผ่านเกณฑ์การประเมินและจัดบริการสุขภาพช่องปากได้อย่างมีคุณภาพ</t>
  </si>
  <si>
    <t xml:space="preserve">ร้อยละ60อำเภอที่จัดบริการสุขภาพช่องปากใน รพ.สต./ศสม. ที่มีคุณภาพตามเกณฑ์ </t>
  </si>
  <si>
    <t>ทันตบุคลากรจำนวน 90.คน</t>
  </si>
  <si>
    <t xml:space="preserve">1.ค่าอาหารว่างและเครื่องดื่ม 90 คน  คนละ 2 มื้อ มื้อละ 20 บาท 2 วัน </t>
  </si>
  <si>
    <t xml:space="preserve">25 ม.ค.62 29 พ.ค.62      </t>
  </si>
  <si>
    <t>กลุ่มงานทันตสาธารณสุข</t>
  </si>
  <si>
    <t>2.ค่าอาหารกลางวัน 90 คน คนละ 1 มื้อ มื้อละ 80 บาท 2 วัน</t>
  </si>
  <si>
    <t>3.ค่าวัสดุสำนักงาน 5,000x2 ครั้ง</t>
  </si>
  <si>
    <t>2.การประชุมคณะบริหารงานทันตสาธารณสุข</t>
  </si>
  <si>
    <t>คณะบริหารงานทันตสาธารณสุขมีการแลกแปลี่ยนเรียนรู้และพัฒนาการดำเนินงานทันตสาธารณสุข</t>
  </si>
  <si>
    <t>ทันตแพทย์และผู้เกี่ยวข้อง จำนวน 15 คน</t>
  </si>
  <si>
    <t xml:space="preserve">1.ค่าอาหารว่างและเครื่องดื่ม 15 คน คนละ 1 มื้อ มื้อละ 20 บาท 4 วัน </t>
  </si>
  <si>
    <t xml:space="preserve">14ธ.ค.61 15มี.ค. 62 14 มิ.ย.62  9 ส.ค.562      </t>
  </si>
  <si>
    <t>3.ประชุมเชิงปฏิบัติการและแลกเปลี่ยนเรียนรู้ของเจ้าพนักงานทันตสาธารณสุขโดยวิธีประชุมกลุ่ม</t>
  </si>
  <si>
    <t>มีเครือข่ายในการปฏิบัติงานทันตสาธารณสุข</t>
  </si>
  <si>
    <t xml:space="preserve">1.ค่าอาหารว่างและเครื่องดื่ม 90 คน  คนละ 2 มื้อ มื้อละ 20 บาท 1 วัน </t>
  </si>
  <si>
    <t>13 ก.พ.62</t>
  </si>
  <si>
    <t>2.ค่าอาหารกลางวัน 90 คน คนละ 1 มื้อ มื้อละ 80 บาท 1 วัน</t>
  </si>
  <si>
    <t>3.ค่าวัสดุสำนักงาน 5,000x1 ครั้ง</t>
  </si>
  <si>
    <t>4.ประเมินรับรองมาตรฐานโรงเรียนเครือข่ายเด็กไทยฟันดี</t>
  </si>
  <si>
    <t>เสริมสร้างเด็กวัยเรียนให้มีสุขภาพช่องปากที่ดี</t>
  </si>
  <si>
    <t>สร้างภาคีเครือข่ายในการส่งเสริม ป้องกัน ในกลุ่มเด็กวัยเรียน</t>
  </si>
  <si>
    <t>จำนวน ....3...เครือข่าย</t>
  </si>
  <si>
    <t>1.ค่าเบี้ยเลี้ยงเจ้าหน้าที่ จำนวน 4 คน ๆละ 120 บาท จำนวน 3 วัน</t>
  </si>
  <si>
    <t>1-30 ส.ค.2562</t>
  </si>
  <si>
    <t>5.นิเทศติดตามงานประเมินการให้บริการทางทันตกรรมในโรงเรียนประถมศึกษา</t>
  </si>
  <si>
    <t>ร้อยละเด็ก 0-12 ปี ฟันดีไม่มีผุ (Cavity free) ร้อยละ 54</t>
  </si>
  <si>
    <t>เด็ก 6-12ปี ได้รับบริการทันตกรรม ไม่น้อยกว่าร้อยละ50</t>
  </si>
  <si>
    <t>จำนวน ...72..โรงเรียน</t>
  </si>
  <si>
    <t>1.ค่าเบี้ยเลี้ยงเจ้าหน้าที่ จำนวน 4 คน ๆละ 120 บาท จำนวน 18 วัน</t>
  </si>
  <si>
    <t>1 ธ.ค.61  - 31 มค.62
1-31 ก.ค.62</t>
  </si>
  <si>
    <t>กลุ่มงานนิติการ  สำนักงานสาธารณสุขจังหวัดสระแก้ว</t>
  </si>
  <si>
    <t>ผู้รับผิด ชอบ</t>
  </si>
  <si>
    <t xml:space="preserve">บุคลากรในสังกัดได้รับการพัฒนาด้านองค์ความรู้เกี่ยวกับกฎหมายที่ต้องใช้ในการปฏิบัติราชการ
</t>
  </si>
  <si>
    <t xml:space="preserve">จำนวนหน่วยงานที่บุคลากรในสังกัดได้รับการพัฒนาองค์ความรู้เกี่ยวกับกฎหมายที่ต้องใช้ในการปฏิบัติราชการ ร้อยละ 100
</t>
  </si>
  <si>
    <t>หน่วยงานในสังกัดสำนักงานสาธารณสุขจังหวัดสระแก้ว ระดับ สสอ./รพช./รพท. รวม 9 อำเภอ</t>
  </si>
  <si>
    <t>ไม่ใช้</t>
  </si>
  <si>
    <t>ต.ค.61 -ก.ย.62</t>
  </si>
  <si>
    <t>กลุ่มงานนิติการ</t>
  </si>
  <si>
    <t>2.การดำเนินการทางวินัยบุคลากรในสังกัดสำนักงานสาธารณสุขจังหวัดสระแก้ว</t>
  </si>
  <si>
    <t>การดำเนินการทางวินัยกับบุคลากรประเภทต่างๆ เป็นไปด้วยความถูกต้อง รวดเร็วตามที่กฎหมายกำหนด</t>
  </si>
  <si>
    <t>จำนวนเรื่องที่ดำเนินการทางวินัยสามารถดำเนินการได้อย่างถูกต้อง รวดเร็ว ตามที่กฎหมายกำหนดร้อยละ 90</t>
  </si>
  <si>
    <t>บุคลากรที่ถูกร้องเรียนกล่าวหาและผลการพิจารณาว่ามีมูลความผิดทางวินัย</t>
  </si>
  <si>
    <t>ค่าเบี้ยเลี้ยงคณะกรรมการสอบสวนกรณีต้องออกสอบสวนนอกที่ตั้งสำนักงาน จำนวน 3 คน ๆ 10 ครั้ง ๆ 120 บาท</t>
  </si>
  <si>
    <t>3.การสอบข้อเท็จจริงความรับผิดทางละเมิดกรณีเกิดความเสียหายกับหน่วยงานในสังกัด</t>
  </si>
  <si>
    <t>การสอบข้อเท็จจริงความรับผิดทางละเมิด ของเจ้าหน้าที่เป็นไปตามถูกต้อง รวดเร็วตามที่กฎหมายกำหนด</t>
  </si>
  <si>
    <t>จำนวนเรื่องที่สอบข้อเท็จจริงความรับผิดทางละเมิดของเจ้าหน้าที่สามารถได้อย่างถูกต้อง รวดเร็ว ตามที่กฎหมายกำหนดร้อยละ 90</t>
  </si>
  <si>
    <t>เจ้าหน้าที่ที่ถูกตั้งคณะกรรมการสอบข้อเท็จจริงความรับรับผิดทางละเมิด</t>
  </si>
  <si>
    <t>ค่าเบี้ยเลี้ยงคณะกรรมการสอบข้อเท็จจริงกรณีต้องออกสอบสวนนอกที่ตั้งสำนักงาน จำนวน 5 คน ๆ 10 ครั้ง ๆ 120 บาท</t>
  </si>
  <si>
    <t>4.การสนับสนุนการบังคับใช้กฎหมายที่อยู่ในความรับผิดชอบของกระทรวงสาธารณสุข</t>
  </si>
  <si>
    <t>มีการดำเนินการด้านการบังคับใช้กฎหมายที่สำคัญร่วมกับพนักงานเจ้าหน้าที่และกลุ่มงานที่เกี่ยวข้อง</t>
  </si>
  <si>
    <t>จำนวนเรื่องร้องเรียน ตรวจสอบหรือต้องเฝ้าระวัง ที่ได้ดำเนินการกับพนักงานจ้าหน้าที่หรือกลุ่มงานที่เกี่ยวข้อง สามารถดำเนินการได้อย่างถูกต้องตามที่กฎหมายกำหนด ร้อยละ 80</t>
  </si>
  <si>
    <t>ผู้ประกอบกิจการที่ต้องควบคุมตามกฎหมายซึ่งอยู่ในความรับผิดชอบของกระทรวงสาธารณสุข</t>
  </si>
  <si>
    <t>ไม่มี</t>
  </si>
  <si>
    <t>5.การเปรียบเทียบคดีที่อยู่ในความรับผิดชอบของกระทรวงสาธารณสุข</t>
  </si>
  <si>
    <t>มีการดำเนินการที่เกี่ยวข้องเกี่ยวกับการเปรียบเทียบคดีกรณีที่มีกฎหมายให้อำนาจแก่พนักงานเจ้าหน้าที่ ในการเปรีบเทียบปรับหรือเปรัยบเทียบคดี ตามกฎหมายที่อยู่ในความรับผิดชอบของกระทรวงสาธารณสุข</t>
  </si>
  <si>
    <t>จำนวนคดีที่มีการเปรียบเทียบปรับหรือเปรียบเทียบคดีที่มีการดำเนินการได้อย่างถูกต้อง รวดเร็ว ตามที่กฎหมายกำหนดไม่น้อยกว่าร้อยละ 90</t>
  </si>
  <si>
    <t>ผู้ถูกกล่าวหาว่ากระทำผิดตามกฎหมายที่อยู่ในความรับผิดชอบของกระทรวงสาธารณสุข</t>
  </si>
  <si>
    <t>6.การสืบสวนข้อเท็จจริงข้อร้องเรียนกล่าวหาที่อยู่ในความรับผิดชอบของสำนักงานสาธารณสุขจังหวัด</t>
  </si>
  <si>
    <t>มีการสืบสวนข้อเท็จจริงเกี่ยวกับเรื่องร้องเรียนกล่าวหาที่อยู่ในความรับผิดชอบของสำนักงานสาธารณสุขจังหวัด</t>
  </si>
  <si>
    <t>จำนวนเรื่องร้องเรียนกล่าวหาที่มีการสืบสวนข้อเท็จจริงสามารถดำเนินการได้อย่างถูกต้อง ครบถ้วน ภายในเวลาที่กำหนดไม่น้อยกว่าร้อยละ 80</t>
  </si>
  <si>
    <t>หน่วยงานหรือบุคลากรในสังกัดที่ถูกร้องเรียนกล่าวหาซึ่งต้องมีการตรวจสอบข้อเท็จจริง</t>
  </si>
  <si>
    <t xml:space="preserve"> หน่วยงานในสังกัดระดับโรงพยาบาล และสำนักงานสาธารณสุขอำเภอมีการพัฒนาหน่วยงานและบุคลาการด้านการป้องกันการทุจริตและการส่งเสริมคุณธรรมจริธรรม</t>
  </si>
  <si>
    <t xml:space="preserve">จำนวนหน่วยงานที่บุคลากรในสังกัดได้รับการพัฒนาด้านการป้องกันการทุจริตและการส่งเสริมคุณธรรม จริธรรม ร้อยละ 100
</t>
  </si>
  <si>
    <t>บุคลากรในสังกัดสำนักงานสาธารณสุขจังหวัดสระแก้ว ระดับ สสอ./รพช./รพท. รวม 9 อำเภอ จำนวน 200 คน</t>
  </si>
  <si>
    <t xml:space="preserve"> ค่าอาหารกลางวัน จำนวน 200 คนๆ 1 มื้อๆ ละ 80 บาท</t>
  </si>
  <si>
    <t>กลุ่มงานนิติการ/บริหารทรัพยากรบุคคล</t>
  </si>
  <si>
    <t>ค่าอาหารว่างและเครื่องดื่ม จำนวน 200 คนๆละ 2 มื้อๆละ 20 บาท</t>
  </si>
  <si>
    <t>ค่าสมนาคุณวิทยากร (บุคคลภายนอก) จำนวน 6 ชม.ๆละ 1200 บาท</t>
  </si>
  <si>
    <t xml:space="preserve">ค่าเช่าที่พักวิทยากร (1 คน) </t>
  </si>
  <si>
    <t>ค่ายานพาหนะวิทยากร</t>
  </si>
  <si>
    <t xml:space="preserve">ค่าถ่ายเอกสาร ค่าพิมพ์เอกสารและสิ่งพิมพ์ 200 ชุดๆ 40 บาท </t>
  </si>
  <si>
    <t>ค่าใช้จ่ายในพิธีเปิด-ปิด การฝึกอบรม</t>
  </si>
  <si>
    <t xml:space="preserve">ค่าวัสดุเครื่องเขียนและอุปกรณ์ </t>
  </si>
  <si>
    <t>ค่าใช้จ่ายเกี่ยวกับการใช้และการตกแต่งสถานที่ฝึกอบรม</t>
  </si>
  <si>
    <t xml:space="preserve"> หน่วยงานในสังกัดระดับโรงพยาบาล และสำนักงานสาธารณสุขอำเภอมีการพัฒนาองค์การและผ่านการประเมินITA ที่กำหนด</t>
  </si>
  <si>
    <t>ร้อยละของหน่วยงานในสังกัดสำนักงานสาธารณสุขจังหวัดสระแก้วผ่านเกณฑ์การประเมิน ITA</t>
  </si>
  <si>
    <t>เจ้าหน้าที่ผู้รับผิดชอบการประเมิน  ITA ของ สสจ.รพท.รพช และ สสอ. รวม 30 คน</t>
  </si>
  <si>
    <t xml:space="preserve">พ.ย.61, มิ.ย.62 </t>
  </si>
  <si>
    <t xml:space="preserve"> </t>
  </si>
  <si>
    <t>สปท.สธ.</t>
  </si>
  <si>
    <t>สสจ</t>
  </si>
  <si>
    <t>สรุปงบประมาณ แผนปฏิบัติราชการสำนักงานสาธารณสุขจังหวัดสระแก้ว ปีงบประมาณ พ.ศ. 2562</t>
  </si>
  <si>
    <t>แผนปฏิบัติราชการ...กลุ่มงานบริหารทรัพยากรบุคคล ...ประจำปีงบประมาณ พ.ศ. 2562 (งานประจำ)</t>
  </si>
  <si>
    <t>ชื่อกลุ่มงาน บริหารทรัพยากรบุคคล</t>
  </si>
  <si>
    <t>1. การประชุมเพื่อบริหารจัดการทรัพยากรบุคคล
-ประชุมย้าย/โอนข้าราชการ
-ประชุมการเลื่อนเงินเดือน
-ประชุมหมุนเวียนแพทย์เพิ่มพูนทักษะ 
-ประชุมคัดเลือกบุคลากรดีเด่นต่างๆ
-ประชุมคัดเลือกผู้เข้าอบรมหลักสูตรทางการบริหารและหลักสูตรต่างๆ
-ประชุมให้ความเห็นชอบการลาศึกษาฯ
-การประชุมคณะกรรมการเพื่อคัดเลือกบุคคลดำรงตำแหน่งต่างๆ
-ประชุมคณะกรรมการสรรหาบุคคลบรรจุเข้ารับราชการ 
-การประชุมอื่นๆที่ได้รับมอบหมาย</t>
  </si>
  <si>
    <t>การดำเนินงานด้านทรัพยากรบุคคลบรรลุตามเป้าหมาย</t>
  </si>
  <si>
    <t>ไม่มีข้อร้องเรียนด้านทรัพยากรบุคคล</t>
  </si>
  <si>
    <t>คณะกรรมการ,
ผู้รับผิดชอบงาน
และผู้เกี่ยวข้อง จำนวน 25 คน</t>
  </si>
  <si>
    <t xml:space="preserve">1. ค่าอาหารกลางวัน จำนวน 12 ครั้งๆละ 25 คนๆละ 1 มื้อๆละ 80 บาท เป็นเงิน </t>
  </si>
  <si>
    <t>สสจ.สระแก้ว</t>
  </si>
  <si>
    <t>กลุ่มทรัพฯ(ทุกคน)</t>
  </si>
  <si>
    <t xml:space="preserve">2. ค่าอาหารว่างและเครื่องดื่ม จำนวน 12 ครั้งๆละ 25 คนๆละ 2 มื้อๆละ 20 บาท เป็นเงิน </t>
  </si>
  <si>
    <t>3. ค่าจ้างถ่ายเอกสาร เป็นเงิน</t>
  </si>
  <si>
    <t>2. ประชุมชี้แจงและจัดทำประวัติข้าราชการบรรจุใหม่และพนักงานราชการ 3 ครั้ง</t>
  </si>
  <si>
    <t>ข้าราชการบรรจุใหม่,พนักงานราชการ และผู้รับผิดชอบงาน จำนวน 80 คน</t>
  </si>
  <si>
    <t xml:space="preserve">1. ค่าอาหารกลางวัน จำนวน 80 คนๆละ 1 มื้อๆละ 80 บาท เป็นเงิน </t>
  </si>
  <si>
    <t>ธมพร</t>
  </si>
  <si>
    <t xml:space="preserve">2. ค่าอาหารว่างและเครื่องดื่ม จำนวน 80 คนๆละ 2 มื้อๆละ 20 บาท เป็นเงิน </t>
  </si>
  <si>
    <t>3. การประชุมรับรายงานตัวและจัดสรรพื้นที่การปฏบัติงานของนักเรียนทุนในสังกัดสำนักงานสาธารณสุขจังหวัดสระแก้ว</t>
  </si>
  <si>
    <t>ลูกจ้างนักเรียนทุนสังกัด สสจ.สระแก้ว ,ผู้รับผิดชอบงานทุกหน่วยงาน จำนวน 50 คน</t>
  </si>
  <si>
    <t xml:space="preserve">1. ค่าอาหารกลางวัน จำนวน 50 คนๆละ 1 มื้อๆละ 80 บาท เป็นเงิน </t>
  </si>
  <si>
    <t>ณัฐภรณ์</t>
  </si>
  <si>
    <t xml:space="preserve">2. ค่าอาหารว่างและเครื่องดื่ม จำนวน 50 คนๆละ 2 มื้อๆละ 20 บาท เป็นเงิน </t>
  </si>
  <si>
    <t>4. การประชุมเพื่อจัดทำสัญญานักเรียนทุนหลักสูตรพยาบาลศาสตรบัณฑิต</t>
  </si>
  <si>
    <t>นักเรียนทุนพยาบาลสังกัด สสจ.สระแก้ว ,ผู้ปกครอง และผู้รับผิดชอบงาน จำนวน 100 คน</t>
  </si>
  <si>
    <t xml:space="preserve">1. ค่าอาหารกลางวัน จำนวน 100 คนๆละ 1 มื้อๆละ 80 บาท เป็นเงิน </t>
  </si>
  <si>
    <t xml:space="preserve">2. ค่าอาหารว่างและเครื่องดื่ม จำนวน 100 คนๆละ 2 มื้อๆละ 20 บาท เป็นเงิน </t>
  </si>
  <si>
    <t>1.การกำกับดูแลผลิตภัณฑ์สุขภาพ บริการสุขภาพและสถานประกอบการด้านสุขภาพ</t>
  </si>
  <si>
    <t>10 ราย</t>
  </si>
  <si>
    <t>สถานประกอบการที่ไม่มีใบอนุญาต</t>
  </si>
  <si>
    <t>คบส.</t>
  </si>
  <si>
    <t>ร้อยละ 100 ของสถานที่ผลิตภัณฑ์สุขภาพและบริการสุขภาพได้รับการตรวจประเมินก่อนได้รับอนุญาต (ประมาณการ  300 ราย)</t>
  </si>
  <si>
    <t>สถานที่ผลิตฯ ผลิตภัณฑ์สุขภาพ สถานบริการสุขภาพและบริการสุขภาพที่ขออนุญาตในปีงบประมาณ 2562  ทุกแห่ง</t>
  </si>
  <si>
    <t>2.1 ด้านผลิตภัณฑ์สุขภาพ</t>
  </si>
  <si>
    <t>2.1.1  ร้านขายยา(ขอใหม่/GPP)</t>
  </si>
  <si>
    <t>ค่าเบี้ยเลี้ยง จนท. 4 คนๆละ 120 บาท จำนวน  10 วัน</t>
  </si>
  <si>
    <t>2.1.2 สถานที่ผลิต/นำเข้าอาหาร(ขอใหม่/GMP)</t>
  </si>
  <si>
    <t>2.1.3 สถานที่ผลิต/นำเข้า/จำหน่ายเครื่องสำอาง</t>
  </si>
  <si>
    <t>2.1.4 สถานที่ผลิตวัตถุอันตรายในครัวเรือน</t>
  </si>
  <si>
    <t>2.1.5 สถานที่ผลิต/ผลิตภัณฑ์สุขภาพต่างๆ</t>
  </si>
  <si>
    <t>2.2 ด้านบริการสุขภาพ</t>
  </si>
  <si>
    <t>2.2.1 สถานพยาบาลเอกชน(ขอใหม่/ประเมินต่ออายุ)</t>
  </si>
  <si>
    <t>2.2.2 สถานประกอบการเพื่อสุขภาพ(สปา,ร้านนวดเพื่อสุขภาพ)</t>
  </si>
  <si>
    <t xml:space="preserve">3.งานกำกับตรวจสอบสถานที่ผลิตฯ ผลิตภัณฑ์สุขภาพ สถานบริการสุขภาพและบริการสุขภาพหลังออกสู่ท้องตลาด (Post-marketing Control)  </t>
  </si>
  <si>
    <t>ร้อยละ 50 ของสถานที่ผลิตภัณฑ์สุขภาพและบริการสุขภาพที่มีใบอนุญาตได้รับการตรวจประเมินเพื่อเฝ้าระวังคุณภาพมาตรฐานตามที่กฎหมายกำหนด (ประมาณการ  300 ราย)</t>
  </si>
  <si>
    <t>สถานที่ผลิตและนำเข้าอาหารกลุ่มเสี่ยง /ร้านขายยา /สถานพยาบาล /และสถานที่ผลิตผลิตภัณฑ์สุขภาพอื่นๆ</t>
  </si>
  <si>
    <t>3.1 ด้านผลิตภัณฑ์สุขภาพ</t>
  </si>
  <si>
    <t>3.1.1  ร้านขายยา(ขอใหม่/GPP)</t>
  </si>
  <si>
    <t>3.1.2 สถานที่ผลิต/นำเข้าอาหาร(ขอใหม่/GMP)</t>
  </si>
  <si>
    <t>3.1.3 สถานที่ผลิต/นำเข้า/จำหน่ายเครื่องสำอาง</t>
  </si>
  <si>
    <t>ค่าเบี้ยเลี้ยง จนท. 4 คนๆละ 120 บาท จำนวน  5 วัน</t>
  </si>
  <si>
    <t>3.1.4 สถานที่ผลิตวัตถุอันตรายในครัวเรือน</t>
  </si>
  <si>
    <t>3.1.5 สถานที่ผลิต/ผลิตภัณฑ์สุขภาพต่างๆ</t>
  </si>
  <si>
    <t>3.2 ด้านบริการสุขภาพ</t>
  </si>
  <si>
    <t>3.2.1 สถานพยาบาลเอกชน(ขอใหม่/ประเมินต่ออายุ)</t>
  </si>
  <si>
    <t>3.2.2 สถานประกอบการเพื่อสุขภาพ(สปา,ร้านนวดเพื่อสุขภาพ)</t>
  </si>
  <si>
    <t>กลุ่มงานคบส.</t>
  </si>
  <si>
    <t>ร้อยละของจำนวนข้อร้องเรียนของผู้บริโภคได้รับการแก้ไขภายในระยะเวลาที่กำหนด(ร้อยละ 98)</t>
  </si>
  <si>
    <t>เรื่องร้องเรียน/ร้องทุกข์ (ประมาณการ 50 เรื่อง/ปี)</t>
  </si>
  <si>
    <t>ธ.ค.61,มี.ค.62,ก.ค.62</t>
  </si>
  <si>
    <t>กลุ่มงาน คบส.</t>
  </si>
  <si>
    <t>ร้อยละ 80 ของผลิตภัณฑ์ที่ส่งตรวจวิเคราะห์ผ่านมาตรฐานตามที่กฎหมายกำหนด</t>
  </si>
  <si>
    <t>ผลิตภัณฑ์กลุ่มเสี่ยง จำนวน 30 ตัวอย่าง</t>
  </si>
  <si>
    <t>2. การพัฒนาศักยภาพผู้ประกอบการด้านสุขภาพ  จังหวัดสระแก้ว</t>
  </si>
  <si>
    <t>ประชุมคณะอนุกรรมการสถานพยาบาล/คณะกรรมการสถานประกอบการเพื่อสุขภาพ 4 ครั้งต่อปี</t>
  </si>
  <si>
    <t>คณะอนุกรรมการฯ/คณะกรรมการ</t>
  </si>
  <si>
    <t>สบส.</t>
  </si>
  <si>
    <t>ธ.ค.61,มี.ค.62,มิ.ย.62,ก.ย.62</t>
  </si>
  <si>
    <t>- ผู้ประกอบการอาหาร</t>
  </si>
  <si>
    <t>1 ครั้ง/ปี</t>
  </si>
  <si>
    <t>ผู้ประกอบการอาหาร 80 ราย</t>
  </si>
  <si>
    <t>- ผู้ประกอบการเครื่องสำอาง</t>
  </si>
  <si>
    <t>ผู้ประกอบการเครื่องสำอาง 50 ราย</t>
  </si>
  <si>
    <t>อย.</t>
  </si>
  <si>
    <t xml:space="preserve">3. การพัฒนาผลิตภัณฑ์และพัฒนาศักยภาพผู้ประกอบการเพื่อยกระดับผลิตภัณฑ์ขนมจีน จังหวัดสระแก้ว </t>
  </si>
  <si>
    <t xml:space="preserve">4. การพัฒนาภาคีเครือข่ายด้านการคุ้มครองผู้บริโภค  จังหวัดสระแก้ว  </t>
  </si>
  <si>
    <t>4.1 พัฒนาเครือข่ายครูแกนนำ อย.น้อยใน จังหวัดสระแก้ว</t>
  </si>
  <si>
    <t>จัดอบรม 1 ครั้ง</t>
  </si>
  <si>
    <t>ครูแกนนำ อย.น้อย / ผู้รับผิดชอบงาน 100 คน</t>
  </si>
  <si>
    <t>1 มิ.ย.62
30 มิ.ย.62</t>
  </si>
  <si>
    <t>4.2 ชุมชนสุขภาพดี (Health for All) บวร.ร.สระแก้ว (กินร้อน ช้อนกลาง เพื่อลดโรค)</t>
  </si>
  <si>
    <t>อสม.จำนวน 90 คน/วัด จำนวน 45 คน/โรงเรียน อย.น้อย จำนวน 25 คน/เจ้าหน้าที่สาธารณสุขระดับอำเภอ/ตำบล จำนวน 63 คน/เจ้าหน้าที่ สสจ.สระแก้ว จำนวน 7 คน  รวม  จำนวน 230 คน</t>
  </si>
  <si>
    <t>1 มี.ค.62-
20 มี.ค.62</t>
  </si>
  <si>
    <t xml:space="preserve">5. การพัฒนาอาหารปลอดภัย จังหวัดสระแก้ว  </t>
  </si>
  <si>
    <t>5.1 ประชุมคณะกรรมการอาหารปลอดภัยจังหวัด</t>
  </si>
  <si>
    <t>จัดประชุม 1 ครั้ง</t>
  </si>
  <si>
    <t>15 พ.ย.61-
20 เม.ย.62</t>
  </si>
  <si>
    <t>5.2 พัฒนาและยกระดับตลาดสดน่าซื้อ</t>
  </si>
  <si>
    <t>ประชุมคณะทำงานวางแผนการพัฒนายกระดับ 1 ครั้ง</t>
  </si>
  <si>
    <t>คณะทำงานฯ จำนวน 20 คน</t>
  </si>
  <si>
    <t>15 พ.ย.61-
30 ม.ค.62</t>
  </si>
  <si>
    <t>ตรวจเฝ้าระวังร่วมหน่วย Mobile Unit</t>
  </si>
  <si>
    <t>ตลาดสด อำเภอละ 1 แห่ง รวม 9 แห่ง</t>
  </si>
  <si>
    <t>15 ธ.ค.61-
20 ส.ค.62</t>
  </si>
  <si>
    <t>ตลาดสด 10 แห่ง</t>
  </si>
  <si>
    <t xml:space="preserve">ค่าเบี้ยเลี้ยง จนท. 5 คนๆละ 10 วันๆละ 120 บาท </t>
  </si>
  <si>
    <t>5.3 จัดซื้อชุดทดสอบตรวจหาสารปนเปื้อนในอาหาร</t>
  </si>
  <si>
    <t>3,500 ตัวอย่าง</t>
  </si>
  <si>
    <t>15 พ.ย.61-
30 พ.ย.61</t>
  </si>
  <si>
    <t xml:space="preserve">6. การจัดซื้อร่วมยาระดับจังหวัดสระแก้ว  </t>
  </si>
  <si>
    <t>6.1 ประชุมจัดทำแนวทางและกำหนดรายการยา</t>
  </si>
  <si>
    <t>รายการยาและราคายาร่วมจังหวัด 1 ชุด</t>
  </si>
  <si>
    <t>ผู้รับผิดชอบงานจัดซื้อยา จำนวน 15 คน</t>
  </si>
  <si>
    <t>1 ก.ค.62-
15 ก.ค.62</t>
  </si>
  <si>
    <t>6.2 ประชุมจัดทำสเป็คยา</t>
  </si>
  <si>
    <t>1 ส.ค.62-
15 ส.ค.62</t>
  </si>
  <si>
    <t>6.3 ประชุมเปิดซองราคายา</t>
  </si>
  <si>
    <t>1 ก.ย.62-
15 ก.ย.62</t>
  </si>
  <si>
    <t>6.4 สรุปราคายาจังหวัด</t>
  </si>
  <si>
    <t>7. การใช้ยาสมเหตุสมผล(RDU) จังหวัดสระแก้ว</t>
  </si>
  <si>
    <t>7.1 ประชุมประจำเดือน</t>
  </si>
  <si>
    <t>10 ครั้ง/ปี</t>
  </si>
  <si>
    <t>คณะทำงาน RDU จังหวัด 15 คน</t>
  </si>
  <si>
    <t>15 พ.ย.61-
15 ส.ค.62</t>
  </si>
  <si>
    <t>8. การพัฒนางานด่านอาหารและยาอรัญประเทศและเขตเศรษฐกิจพิเศษ</t>
  </si>
  <si>
    <t>1.ผลิตภัณฑ์สุขภาพที่ส่งออกและนำเข้ามาในราชอาณาจักรได้รับการตรวจสอบ เฝ้าระวัง ร้อยละ 100</t>
  </si>
  <si>
    <t>2.ผลิตภัณฑ์สุขภาพที่ส่งออกและนำเข้ามาในราชอาณาจักรที่ได้รับการตรวจสอบ เฝ้าระวัง มีความปลอดภัย ร้อยละ 70</t>
  </si>
  <si>
    <t>1.การเผยแพร่ให้ความรู้ทางด้านกฎหมายที่ต้องใช้ในการปฏิบัติราชการสำหรับบุคลากรในสังกัดสำนักงานสาธารณสุขจังหวัดสระแก้ว ในเวทีการประชุมการบริหารจัดการที่ดีของสำนักงานสธารณสุขจังหวัดสระแก้วและในระดับพื้นที่เครือข่ายสุขภาพระดับอำเภอ</t>
  </si>
  <si>
    <t>7.ขับเคลื่อนการป้องกัน ปราบปรามการทุจริต ประพฤติมิชอบและการส่งเสริมคุณธรรม จริยธรรม ธรรมาภิบาลแก่บุคลากรในสังกัด                              7.1 โครงการอบรมเสริมสร้างวินัย คุณธรรม และความโปร่งใสในการดำเนินงานของหน่วยงานในสังกัดสำนักงานสาธารณสุขจังหวัดสระแก้ว ประจำปีงบประมาณ 2561</t>
  </si>
  <si>
    <t>ค่าจัดทำเอกสาร คู่มือ หรือสื่อประชาสัมพันธ์ การป้องกันทุจริตและผลประโยชน์ทับซ้อน รวมถึงกฎหมาย ระเบียบ มาตรฐานการปฏิบัติราชการด้านต่างๆ ที่เกี่ยวข้อง</t>
  </si>
  <si>
    <t>แผนปฏิบัติราชการ สำนักงานสาธารณสุขจังหวัดสระแก้ว ประจำปีงบประมาณ พ.ศ. 2562 (งานประจำ) กลุ่มงานประกันสุขภาพ</t>
  </si>
  <si>
    <t>โครงการ พัฒนาระบบประกันสุขภาพชาวต่างชาติ เพื่อรองรับเขตพัฒนาเศรษฐกิจพิเศษปีงบประมาณ พ.ศ. 2562</t>
  </si>
  <si>
    <t>ประชุมคณะกรรมการบริหารจัดการกองทุนหลักประกันสุขภาพคนต่างด้าวและแรงงานต่างด้าวจังหวัดสระแก้ว</t>
  </si>
  <si>
    <t>คณะกรรมการบริหารจัดการกองทุนหลักประกันสุขภาพคนต่างด้าวและแรงงานต่างด้าวจังหวัดสระแก้วและเจ้าหน้าที่กลุ่มงานประกันสุขภาพ.จำนวน   30 คน</t>
  </si>
  <si>
    <t>2400                                          4000</t>
  </si>
  <si>
    <t>กองทุนเงินประกันสุขภาพแรงงานต่างด้าวหลบหนีเข้าเมือง</t>
  </si>
  <si>
    <t>วราภรณ์</t>
  </si>
  <si>
    <t>ประชุมผู้รับผิดชอบงานแรงงานต่างด้าว.</t>
  </si>
  <si>
    <t>เพื่อพัฒนาศักยภาพผู้รับผิดชอบงานแรงงานต่างด้าว</t>
  </si>
  <si>
    <t>ผู้รับผิดชอบงานต่างด้าวในโรงพยาบาล/สสอ.และเจ้าหน้าที่สาธารณสุขจังหวัดสระแก้ว.จำนวน 32 คน</t>
  </si>
  <si>
    <t>1.ค่าอาหารกลางวัน 32 คน ๆ ละ 1 มื้อ ๆ ละ 80 บาท</t>
  </si>
  <si>
    <t>2.ค่าอาหารว่างและเครื่องดื่ม 32 คน ๆ ละ 2 มื้อ ๆ ละ  20 บาท</t>
  </si>
  <si>
    <t>ค่าถ่ายเอกสาร</t>
  </si>
  <si>
    <t>ประชุมพัฒนาข้อมูลบริการประชากรต่างชาติ</t>
  </si>
  <si>
    <t>เพื่อพัฒนาข้อมูลบริการสุขภาพประชากรต่างชาติ และระบบโปรแกรมการตรวจสุขภาพและประกันสุขภาพแรงงานต่างด้าว</t>
  </si>
  <si>
    <t>ผู้รับผิดชอบงานข้อมูล จ้าหน้าที่ที่เกี่ยวข้องในโรงพยาบาล.และเจ้าหน้าที่สาธารณสุขจังหวัดสระแก้ว.จำนวน 35 คน</t>
  </si>
  <si>
    <t>1.ค่าอาหารกลางวัน 35 คน ๆ ละ 1 มื้อ ๆ ละ 80 บาท</t>
  </si>
  <si>
    <t>2.ค่าอาหารว่างและเครื่องดื่ม 35 คน ๆ ละ 2 มื้อ ๆ ละ  20 บาท</t>
  </si>
  <si>
    <t>โครงการ คุ้มครองสิทธิประชาชนตามโครงการสร้างหลักประกันสุขภาพถ้วนหน้า ปีงบประมาณ พ.ศ. 2562</t>
  </si>
  <si>
    <t>ประชุมเชิงปฏิบัติการ คุ้มครองสิทธิและรับเรื่องร้องเรียนของหน่วยบริการ จังหวัดสระแก้ว</t>
  </si>
  <si>
    <t xml:space="preserve">เพื่อชี้แจงแนวทางข้อตกลงในการดำเนินงานคุ้มครองสิทธิในระบบหลักประกันสุขภาพจังหวัดสระแก้ว </t>
  </si>
  <si>
    <t>ร้อยละของหน่วยบริการมีความรู้ และมีความเข้าใจในกลวิธีการแก้ไขปัญหาเรื่องร้องเรียน และดำเนินการแก้ไขปัญหาเรื่องร้องเรียนได้อย่างมีประสิทธิภาพ</t>
  </si>
  <si>
    <t xml:space="preserve">ผู้รับผิดชอบงานคุ้มครองสิทธิและรับเรื่องร้องเรียนของหน่วยบริการ สสอ.และ สสจ.จำนวน 35 คน
</t>
  </si>
  <si>
    <t>ค่าอาหารกลางวัน 40 คนๆละ 1 มื้อ ๆ ละ 80 บาท</t>
  </si>
  <si>
    <t>สปสช.</t>
  </si>
  <si>
    <t>กลุ่มงานประกันสุขภาพ</t>
  </si>
  <si>
    <t>ค่าอาหารว่างและเครื่องดื่ม 40 คน ๆ ละ 2 มื้อ ๆ ละ 20บาท</t>
  </si>
  <si>
    <t>มะลิวัลย์</t>
  </si>
  <si>
    <t>ค่าสมนาคุณวิทยากร</t>
  </si>
  <si>
    <t>ค่าพาหนะวิทยากร</t>
  </si>
  <si>
    <t>ค่าที่พักวิทยากร</t>
  </si>
  <si>
    <t>โครงการพัฒนาระบบการดำเนินงานกองทุนหลักประกันสุขภาพแห่งชาติจังหวัดสระแก้ว ปีงบประมาณ  2562</t>
  </si>
  <si>
    <t>1.ประชุมคณะทำงานกำหนดแนวทางการดำเนินงานสร้างเสริมสุขภาพและป้องกันโรค (จำนวน 2 ครั้ง)</t>
  </si>
  <si>
    <t xml:space="preserve">เพื่อจัดทำแนวทางข้อตกลงในการดำเนินงานหลักประกันสุขภาพจังหวัดสระแก้ว </t>
  </si>
  <si>
    <t>ค่าอาหารกลางวัน  20 คน x 80 บาท  x 1 มื้อ</t>
  </si>
  <si>
    <t>สุรชัย</t>
  </si>
  <si>
    <t>ค่าอาหารว่างและเครื่องดื่ม 20 คน x 30 บาท x 2 มื้อ</t>
  </si>
  <si>
    <t xml:space="preserve">ค่าถ่ายเอกสารและจัดทำรูปเล่ม            </t>
  </si>
  <si>
    <t>2.ประชุมคณะทำงานกำหนดแนวทางการจ่ายชดเชยค่าบริการทางการแพทย์ของหน่วยบริการ    (จำนวน 2 ครั้ง)</t>
  </si>
  <si>
    <t>เพื่อจัดทำแนวทางข้อตกลงในการดำเนินงานหลักประกันสุขภาพจังหวัดสระแก้ว</t>
  </si>
  <si>
    <t>ค่าอาหารกลางวัน  25 คน x 80 บาท  x 2 มื้อ</t>
  </si>
  <si>
    <t>ค่าอาหารว่างและเครื่องดื่ม 25 คน x 30 บาท x 4 มื้อ</t>
  </si>
  <si>
    <t>รวมงบทั้งสิ้น</t>
  </si>
  <si>
    <t>โครงการ พัฒนาระบบการเฝ้าระวังสถานการณ์การเงินการคลังจังหวัดสระแก้ว ปีงบประมาณ 2562</t>
  </si>
  <si>
    <t>กิจกรรมที่ 1 Planfin</t>
  </si>
  <si>
    <t>1.1) จัดประชุมคณะทำงานกลั่นกรองการจัดทำแผนทางการเงิน  (PLAN FIN)  เพื่อพิจารณาการปรับแผนทางการเงินครึ่งปีงบประมาณ  2562 ของหน่วยบริการ  และพิจารณาการจัดแผนทางการเงิน ปีงบประมาณ 2563  จำนวน 2  ครั้ง ๆ ละ 1 วัน</t>
  </si>
  <si>
    <t>คณะทำงานกลั่นกรองการจัดทำแผนทางการเงิน (Planfin) จังหวัดสระแก้ว</t>
  </si>
  <si>
    <t>20 คน</t>
  </si>
  <si>
    <t xml:space="preserve"> - ค่าอาหารว่างและเครื่องดื่ม จำนวน 20 คน ๆ ละ 4  มื้อ ๆ ละ 20 บาท เป็นเงิน</t>
  </si>
  <si>
    <t>ครั้งที่ 1 14 มีค 2562 ครั้งที่ 2 12 ก.ย.2562</t>
  </si>
  <si>
    <t>กิตติมา</t>
  </si>
  <si>
    <t xml:space="preserve"> - ค่าอาหารกลางวัน จำนวน 20 คน ๆ ละ 2 มื้อ ๆ ละ 80 บาท เป็นเงิน</t>
  </si>
  <si>
    <t xml:space="preserve"> - ค่าถ่ายเอกสารประกอบการประชุม จำนวน 2 ครั้ง ครั้งละ 2,500 บาท</t>
  </si>
  <si>
    <t>1.2) จัดประชุมแลกเปลี่ยนเรียนรู้การปรับแผนทางการเงิน ครึ่งปีงบประมาณ 2562 ของหน่วยบริการ และการจัดทำแผนทางการเงิน (PLAN FIN)  ปีงบประมาณ  2563 จำนวน 2  ครั้ง ๆ ละ 1 วัน</t>
  </si>
  <si>
    <t>คณะกรรมการจัดทำแผนทางการเงิน (PLAN FIN)ของหน่วยบริการ จำนวน 9 รพ. ๆละ 5 คน และ คณะทำงานกลั่นกรองการจัดทำแผนทางการเงิน (Planfin) จังหวัดสระแก้ว จำนวน 20 คน</t>
  </si>
  <si>
    <t>65 คน</t>
  </si>
  <si>
    <t xml:space="preserve"> - ค่าอาหารว่างและเครื่องดื่ม จำนวน 65 คน ๆ ละ 4  มื้อ ๆ ละ 20 บาท เป็นเงิน</t>
  </si>
  <si>
    <t>ครั้งที่ 1 15 มี.ค.2562 ครั้งที่ 2 13 ก.ย.2562</t>
  </si>
  <si>
    <t xml:space="preserve"> - ค่าอาหารกลางวัน จำนวน 65 คน ๆ ละ 2 มื้อ ๆ ละ 80 บาท เป็นเงิน</t>
  </si>
  <si>
    <t xml:space="preserve"> - ค่าถ่ายเอกสารประกอบการประชุม จำนวน 2 ครั้ง ครั้งละ 5000 บาท</t>
  </si>
  <si>
    <t xml:space="preserve"> - ค่าอาหารว่างและเครื่องดื่ม จำนวน 65 คน ๆ ละ 2 มื้อ ๆ ละ 20 บาท เป็นเงิน</t>
  </si>
  <si>
    <t>ครั้งที่ 1 21 มี.ค. 2562 ครั้งที่ 2 21 ก.ย.2562</t>
  </si>
  <si>
    <t>กิติตมา</t>
  </si>
  <si>
    <t>กิจกรรมที่ 2 FAI</t>
  </si>
  <si>
    <t xml:space="preserve">2.1 ประชุมพัฒนาประสิทธิภาพการประเมินประสิทธิภาพการบริหารการเงินการคลัง (Financial Administration Index : FAI) ของหน่วยบริการ จำนวน 1 ครั้ง </t>
  </si>
  <si>
    <t>คณะกรรมการประเมินประสิทธิภาพการเงินการคลัง (Financial          Administration Index : FAI) ระดับจังหวัด/หน่วยบริการ</t>
  </si>
  <si>
    <t xml:space="preserve"> - ค่าอาหารกลางวัน จำนวน 20 คนๆ ละ 1 มื้อๆ ละ 80 บาท เป็นเงิน</t>
  </si>
  <si>
    <t xml:space="preserve">16 ธ.ค.61
</t>
  </si>
  <si>
    <t xml:space="preserve"> - ค่าอาหารว่างและเครื่องดื่ม จำนวน 20 คนๆ ละ 2 มื้อๆ ละ 20 บาท เป็นเงิน</t>
  </si>
  <si>
    <t xml:space="preserve"> - ค่าถ่ายเอกสารประกอบการจัดประชุมและออกตรวจนิเทศ </t>
  </si>
  <si>
    <t xml:space="preserve">2.2 ออกนิเทศติดตามการประเมินประสิทธิภาพการบริหารการเงินการคลัง (Financial Administration Index : FAI) ของหน่วยบริการในจังหวัดสระแก้ว จำนวน 1 ครั้ง </t>
  </si>
  <si>
    <t>คณะกรรมการประเมินประสิทธิภาพการเงินการคลัง (Financial          Administration Index : FAI) ระดับจังหวัด</t>
  </si>
  <si>
    <t>6 คน</t>
  </si>
  <si>
    <t xml:space="preserve"> - ออกประเมินร่วมกับ คปสอ.ติดดาว</t>
  </si>
  <si>
    <t xml:space="preserve">2.3 ออกนิเทศติดตามการประเมินประสิทธิภาพการบริหารการเงินการคลัง (Financial Administration Index : FAI) (ประเมินไข้วกับจังหวัดอื่นภายในเขต 6) จำนวน 1 ครั้ง </t>
  </si>
  <si>
    <t xml:space="preserve"> - ค่าเบี้ยเลี้ยง จำนวน 6 คน ๆละ 240 บาท เป็นเงิน</t>
  </si>
  <si>
    <t>สค 62</t>
  </si>
  <si>
    <t>กิจกรรมที่ 3 ประชุม CFO จังหวัด</t>
  </si>
  <si>
    <t>ประชุมคณะกรรมการบริหารการเงินการคลังระดับจังหวัด</t>
  </si>
  <si>
    <t>จัดประชุมจำนวน 2 ครั้ง</t>
  </si>
  <si>
    <t>คณะกรรมการบริหารการเงินการคลังระดับจังหวัด</t>
  </si>
  <si>
    <t xml:space="preserve"> - ค่าอาหารกลางวัน จำนวน 30 คนๆ ละ 2 มื้อๆ ละ 80 บาท เป็นเงิน</t>
  </si>
  <si>
    <t xml:space="preserve"> - ค่าอาหารว่างและเครื่องดื่ม จำนวน 30 คนๆ ละ 4 มื้อๆ ละ 20 บาท เป็นเงิน</t>
  </si>
  <si>
    <t xml:space="preserve"> - ค่าถ่ายเอกสารประกอบการจัดประชุม </t>
  </si>
  <si>
    <t>กองทุนแรงงานต่างด้าว</t>
  </si>
  <si>
    <t>สปสช</t>
  </si>
  <si>
    <t>แผนปฏิบัติราชการ...(ชื่อหน่วยงาน)...ประจำปีงบประมาณ พ.ศ. 2562 (งานประจำ)</t>
  </si>
  <si>
    <t>ชื่อกลุ่มงาน ..ควบคุมโรคไม่ติดต่อ สุขภาพจิตและยาเสพติด..</t>
  </si>
  <si>
    <t>โครงการ .....พัฒนาการดำเนินงานสุขภาพจิต จังหวัดสระแก้ว ปีงบประมาณ 2562.....</t>
  </si>
  <si>
    <t>1.ประชุมคณะทำงานขับเคลื่อนการดำเนินงานพัฒนาระบบบริการสุขภาพ สาขา สุขภาพจิต จิตเวช และยาเสพติด   ระดับจังหวัด</t>
  </si>
  <si>
    <t xml:space="preserve">คณะทำงานสามารถดำเนินงานตามแนวทาง ตามนโยบาย/ส่วนกลางประสานแผนและบูรณาการแผนงาน ติดตามผลการดำเนินงานตาม Service Plan ได้ </t>
  </si>
  <si>
    <t xml:space="preserve">ผู้รับผิดชอบงานสุขภาพจิต สสจ./ รพ.จิตเวช รพ./สสอ. ผู้แทน รพ.สต. </t>
  </si>
  <si>
    <t>........จำนวน ...40......คน</t>
  </si>
  <si>
    <t>1.ค่าอาหารกลางวัน...40... คน ๆ ละ  ....2..... มื้อ ๆ ละ ...80.....บาท</t>
  </si>
  <si>
    <t>20 ธ.ค.61
22 พ.ค.62</t>
  </si>
  <si>
    <t>กฤษณา/ปิยะมาศ</t>
  </si>
  <si>
    <t>2.ค่าอาหารว่างและเครื่องดื่ม....40...คน ๆ ละ ..4...มื้อ ๆ ละ ...20.... บาท</t>
  </si>
  <si>
    <t>3.ค่าถ่ายเอกสาร</t>
  </si>
  <si>
    <t>2.ประชุมคณะอนุกรรมการขับเคลื่อน พ.ร.บ. สุขภาพจิต พ.ศ.2551 ระดับจังหวัด</t>
  </si>
  <si>
    <t>คณะอนุกรรมการ ตามพ.ร.บ.สุขภาพจิตร่วมกันวางแผนและถ่ายทอดแนวทางการดำเนินงานสร้างเสริม ป้องกัน รักษา และฟื้นฟู ผู้ที่มีปัญหาสุขภาพจิต</t>
  </si>
  <si>
    <t xml:space="preserve">คณะอนุกรรมการตามพ.ร.บ.สุขภาพจิต พ.ศ. 2551 ระดับจังหวัด </t>
  </si>
  <si>
    <t>.......จำนวน ....20.....คน</t>
  </si>
  <si>
    <t>ค่าอาหารว่างและเครื่องดื่ม....20...คน ๆ ละ ..4...มื้อ ๆ ละ ...20.... บาท</t>
  </si>
  <si>
    <t>8 พ.ย.61
11 มิ.ย.62</t>
  </si>
  <si>
    <t>กลุ่มงาน....NCD..</t>
  </si>
  <si>
    <t>ค่าตอบแทนคณะอนุกรรมการฯ ประธาน 1,000 บาทคณะอนุกรรมการ คนละ 800 บาท</t>
  </si>
  <si>
    <t>3.ประชุมการติดตาม ดูแลผู้ป่วยจิตเวชยุ่งยากซับซ้อน ผู้ที่มีปัญหาการพยายาม/   และฆ่าตัวตายสำเร็จในชุมชน</t>
  </si>
  <si>
    <t>ติดตามดูแลผู้ป่วยยุ่งยากซับซ้อนได้ชุมชนได้อย่างครอบคลุม และลดจำนวนผู้พยายาม   ฆ่าตัวตาย/ผู้ฆ่าตัวตายสำเร็จ</t>
  </si>
  <si>
    <t>...............จำนวน .........คน</t>
  </si>
  <si>
    <t>5 ก.พ.61
30 ก.ค.62</t>
  </si>
  <si>
    <t>กฤษณา/ปิยะมาศ.</t>
  </si>
  <si>
    <t>4.ประชุมเชิงปฏิบัติการพัฒนาส่งเสริม IQ EQ เด็กในโรงเรียนและพัฒนาศักยภาพครูในการคัดกรอง และประเมินเด็กกลุ่มเสี่ยง ๔ โรค และแบ่งกลุ่มปฏิบัติ</t>
  </si>
  <si>
    <t>ครูสามารถใช้แบบประเมินคัดกรองเด็กกลุ่มเสี่ยง 4 โรคเบื้องต้นได้ และลดจำนวนการส่งต่อเด็กผิดปกติไปโรงพยาบาล</t>
  </si>
  <si>
    <t>ครูจากสถานศึกษาระดับประถมศึกษา/เจ้าหน้าที่และนักจิตวิทยา ผู้รับผิดชอบงาน จำนวน 100 คน</t>
  </si>
  <si>
    <t>........จำนวน ..100....คน</t>
  </si>
  <si>
    <t>1.ค่าอาหารกลางวัน.....100.... คน ๆ ละ ...1.. มื้อ ๆ ละ ..80....บาท</t>
  </si>
  <si>
    <t>2.ค่าอาหารว่างและเครื่องดื่ม...100....คน ๆ ละ ..2..มื้อ ๆ ละ ...20... บาท</t>
  </si>
  <si>
    <t>3.ค่าวิทยากร</t>
  </si>
  <si>
    <t>5.ค่าเช่าห้องประชุม</t>
  </si>
  <si>
    <t xml:space="preserve">โครงการพัฒนาระบบบำบัดรักษาและฟื้นฟูสมรรถภาพผู้ป่วยยาเสพติด </t>
  </si>
  <si>
    <t xml:space="preserve">1. ขับเคลื่อนการดำเนินงานตามมาตรฐานและระบบงานยาเสพติด ( พบยส.) และ service plan </t>
  </si>
  <si>
    <t>1.1 จัดประชุมคณะกรรมการบูรณาการระบบบำบัดระดับจังหวัด/อำเภอ</t>
  </si>
  <si>
    <t xml:space="preserve">คณะทำงานการบำบัดรักษาฯ มีการประชุมแจ้งนโยบายการดำเนินงานและประสานแผนการดำเนินงาน จำนวน 4 ครั้ง </t>
  </si>
  <si>
    <t xml:space="preserve"> - ร้อยละ 80 ของคณะทำงานที่เข้าร่วมประชุม      - จำนวนครั้งในการประชุม 4 ครั้ง/ปี</t>
  </si>
  <si>
    <t xml:space="preserve"> -คณะทำงาน บูรณาการ ระดับจังหวัด จำนวน 60 คน          - คณะทำงาน บูรณาการระดับอำเภอ จำนวน 40 คน</t>
  </si>
  <si>
    <t xml:space="preserve"> ระดับจังหวัด</t>
  </si>
  <si>
    <t>สป.สธ</t>
  </si>
  <si>
    <t>พ.ย. 61
มี.ค.62    พ.ค. 62
ส.ค. 62</t>
  </si>
  <si>
    <t>กฤษณา</t>
  </si>
  <si>
    <t xml:space="preserve"> - ค่าอาหารกลางวัน 60 คน×80 บาท× 1 มื้อ </t>
  </si>
  <si>
    <t xml:space="preserve"> - ค่าอาหารว่างและเครื่องดื่ม 60 คน×20 บาท×3มื้อ </t>
  </si>
  <si>
    <t xml:space="preserve"> - ค่าถ่ายเอกสารประชุม</t>
  </si>
  <si>
    <t xml:space="preserve"> - ค่าวัสดุ </t>
  </si>
  <si>
    <t xml:space="preserve"> ระดับอำเภอ</t>
  </si>
  <si>
    <t xml:space="preserve"> - ค่าอาหารกลางวัน40 คนๆละ 80 บาท× 4 ครั้ง</t>
  </si>
  <si>
    <t xml:space="preserve"> - ค่าอาหารว่างและเครื่องดื่ม 40 คน×20 บาท× 8 ครั้ง</t>
  </si>
  <si>
    <t xml:space="preserve"> -ค่าถ่ายเอกสารประชุม</t>
  </si>
  <si>
    <t xml:space="preserve">รวม </t>
  </si>
  <si>
    <t xml:space="preserve">1.2 นิเทศติดตามการดำเนินงานในหน่วยบริการ </t>
  </si>
  <si>
    <t>หน่วยบริการในพื้นที่ได้รับการติดตามนิเทศงาน</t>
  </si>
  <si>
    <t>จำนวนหน่วยบริการที่ได้รับการนิเทศงานตามเป้าหมาย</t>
  </si>
  <si>
    <t xml:space="preserve">รพ./รพ.สต. ในพื้นที่ (อำเภออรัญประเทศ โคกสูง  ตาพระยา เขาฉกรรจ์ วังน้ำเย็น และวังสมบูรณ์ ) </t>
  </si>
  <si>
    <t xml:space="preserve"> - ค่าเบี้ยเลี้ยงเดินทาง 7  คนๆละ  120  บาท 7  วัน</t>
  </si>
  <si>
    <t>มีนาคม -เมษายน 62</t>
  </si>
  <si>
    <t xml:space="preserve">กฤษณา/รุจิรา </t>
  </si>
  <si>
    <t xml:space="preserve"> - ค่าน้ำมันเชื้อเพลิง </t>
  </si>
  <si>
    <t xml:space="preserve">1.3 การเข้าร่วมประชุมรับนโยบายการดำเนินงาน/ วิชาการยาเสพติด/การพัฒนาวิชาการด้านต่าง ๆ </t>
  </si>
  <si>
    <t xml:space="preserve">บุคลากรที่ปฏิบัติงานด้านยาเสพติดเสพติดได้รับการพัฒนาองค์ความรู้ และแนวทางการปฏิบัติงาน </t>
  </si>
  <si>
    <t xml:space="preserve">จำนวนครั้งที่บุคลากรเข้าร่วมประชุม/พัฒนาทักษะองค์ความรู้ในการปฏิบัติ </t>
  </si>
  <si>
    <t xml:space="preserve">ผู้ปฏิบัติงานด้านยาเสพติดระดับจังหวัด รพ. สสอ. รพ.สต. ในพื้นที่ 9 อำเภอ </t>
  </si>
  <si>
    <t xml:space="preserve"> - ค่าเบี้ยเลี้ยงเดินทาง 15  คนๆละ 240 บาท 7  วัน</t>
  </si>
  <si>
    <t>ตุลาคม 61-30 กันยายน 62</t>
  </si>
  <si>
    <t xml:space="preserve"> - ค่าพาหนะเดินทาง 15  คนๆละ2,000 บาท</t>
  </si>
  <si>
    <t xml:space="preserve"> - ค่าที่พัก 10 คนๆละ 750 บาท 2 คืน </t>
  </si>
  <si>
    <t>2.พัฒนากระบวนการบำบัดรักษา</t>
  </si>
  <si>
    <t xml:space="preserve">2.1 การบำบัดฟื้นฟู </t>
  </si>
  <si>
    <t>สป.สธ.</t>
  </si>
  <si>
    <t>ตค61-กย62</t>
  </si>
  <si>
    <t>1)ระบบสมัครใจบำบัด</t>
  </si>
  <si>
    <t xml:space="preserve">จำนวนผู้ป่วย  ยาเสพติดได้รับการบำบัดรักษาในระบบสมัครใจในสถานบริการ </t>
  </si>
  <si>
    <t xml:space="preserve">ร้อยละ 70 ของผู้ป่วยยาเสพติด ได้รับการบำบัดรักษาครบตามเกณฑ์ </t>
  </si>
  <si>
    <t xml:space="preserve"> ผู้เสพ ผู้ติดยาเสพติดในระบบสมัครใจ จำนวน 464 คน</t>
  </si>
  <si>
    <t xml:space="preserve">สนับสนุนงบประมาณให้หน่วยบริการ จำนวน 464 คนๆละ 3,000 บาท </t>
  </si>
  <si>
    <t xml:space="preserve">2) ระบบบังคับบำบัด </t>
  </si>
  <si>
    <t>จำนวนผู้ป่วยยาเสพติดที่ส่งต่อจากสนง.คุมประพฤติได้รับการบำบัดรักษา</t>
  </si>
  <si>
    <t xml:space="preserve">ร้อยละ 90 ของผู้ป่วยยาเสพติด ได้รับการบำบัดรักษาครบตามเกณฑ์ </t>
  </si>
  <si>
    <t xml:space="preserve">ผู้เสพ ผู้ติดยาเสพติดในระบบบังคับบัด จำนวน 266 คน </t>
  </si>
  <si>
    <t xml:space="preserve">สนับสนุนงบประมาณให้หน่วยบริการ จำนวน 266 คนๆละ 3,000 บาท </t>
  </si>
  <si>
    <t xml:space="preserve">2.2 จัดหาชุดตรวจหาสารเสพติดในปัสสาวะ </t>
  </si>
  <si>
    <t>จำนวนชุดทดสอบ      หาสารเสพติดในปัสสาวะตามมาตรฐาน
 -ยาบ้า 2,000 ชุด
 -กัญชา 500 ชุด</t>
  </si>
  <si>
    <t>จำนวนศูนย์คัดกรองระดับอำเภอได้รับการสนับสนุนชุดตรวจอย่างเพียงพอ</t>
  </si>
  <si>
    <t xml:space="preserve"> - ผู้ป่วยยาเสพติดที่เข้าสู่กระบวนการบำบัด 500 คน</t>
  </si>
  <si>
    <t xml:space="preserve"> - ค่าชุดตรวจหาสารเสพติดในปัสสาวะ </t>
  </si>
  <si>
    <t xml:space="preserve">1) ยาบ้า 2,000 ชุดๆละ    16  บาท  </t>
  </si>
  <si>
    <t xml:space="preserve">2) กัญชา 500 ชุดๆละ 30 บาท </t>
  </si>
  <si>
    <t xml:space="preserve">2.3 พัฒนาสถานบริการและจัดประชุมเชิงปฏิบัติการในการจัดทำเอกสารประเมินเพื่อรับรองคุณภาพสถานพยาบาลยาเสพติด </t>
  </si>
  <si>
    <t>เอกสารการประเมินเพื่อรับรองคุณภาพสถานพยาบาลยาเสพติด
- รับรองใหม่ 4 แห่ง 
- ส่งประเมินรักษาสภาพ 5 แห่ง</t>
  </si>
  <si>
    <t>ร้อยละ 100 ของสถาน พยาบาลส่งเอกสารประเมินการรับรองคุณภาพ</t>
  </si>
  <si>
    <t xml:space="preserve"> -ผู้รับผิดชอบงานจาก รพ./ สสจ./วิทยากร จำนวน 15 คน </t>
  </si>
  <si>
    <t xml:space="preserve"> - ค่าอาหารไม่ครบมื้อ 15 คน× 500  บาท× 1 วัน </t>
  </si>
  <si>
    <t xml:space="preserve"> - ค่าอาหารกลางวัน 15  คน×300  บาท× 1 มื้อ </t>
  </si>
  <si>
    <t xml:space="preserve"> - ค่าอาหารว่างและเครื่องดื่ม 15 คน× 50 บาท× 4 มื้อ </t>
  </si>
  <si>
    <t xml:space="preserve"> - ค่าที่พัก 15 คนๆละ 750 บาท 1 คืน  </t>
  </si>
  <si>
    <t xml:space="preserve">  - ค่าเช่าห้องประชุม 1 ห้องๆละ 2,000 บาท 2  วัน  </t>
  </si>
  <si>
    <t xml:space="preserve">3 พัฒนาบุคลากรและเครือข่ายในการจัดบริการให้การบำบัดรักษาผู้ป่วยยาเสพติดตามมาตรฐาน </t>
  </si>
  <si>
    <t>3.1  ส่งบุคลากรในสังกัด อบรมพัฒนาศักยภาพในการให้บริการบำบัดรักษารูปแบบจิตสังคมบำบัดในสถานบริการ</t>
  </si>
  <si>
    <t>จำนวนผู้เข้ารับการอบรมตามเป้าหมาย จำนวน 10  คน</t>
  </si>
  <si>
    <t>ร้อยละ 100 ของ ของกลุ่มเป้าหมายเข้ารับการอบรม</t>
  </si>
  <si>
    <t xml:space="preserve"> -ผู้รับผิดชอบงานยาเสพติดใน รพ.สต. 10  คน   </t>
  </si>
  <si>
    <t xml:space="preserve"> - ค่าที่พัก 10  คนๆละ         750 บาท 5 คืน  </t>
  </si>
  <si>
    <t xml:space="preserve"> - ค่าพาหนะเดินทาง 10 คนๆละ 1,500 บาท </t>
  </si>
  <si>
    <t xml:space="preserve"> - ค่าเบี้ยเลี้ยงเดินทาง 10 คนๆละ 5 วัน ๆละ 160 บาท </t>
  </si>
  <si>
    <t>3.2. ประชุมเชิงปฏิบัติการพัฒนาศักยภาพเครือข่ายในการดำเนินงานจิตสังคมบำบัดในสถานศึกษา</t>
  </si>
  <si>
    <t xml:space="preserve"> - จำนวนผู้เข้าร่วมประชุมตามเป้าหมาย จำนวน 60 คน</t>
  </si>
  <si>
    <t>ร้อยละ  90  ของกลุ่มเป้าหมายเข้ารับการอบรม</t>
  </si>
  <si>
    <t xml:space="preserve"> -ผู้รับผิดชอบงานยาเสพติดใน สสจ/วิทยากร/ครู/จนท.สธ  60  คน   </t>
  </si>
  <si>
    <t xml:space="preserve"> - ค่าอาหารกลางวัน 60 คนๆละ 80 บาท× 1วัน</t>
  </si>
  <si>
    <t xml:space="preserve"> - ค่าอาหารว่างและเครื่องดื่ม 60 คน×20 บาท× 2 มื้อ </t>
  </si>
  <si>
    <t xml:space="preserve"> - ค่าวัสดุสำนักงาน </t>
  </si>
  <si>
    <t xml:space="preserve"> - ค่าสมนาคุณวิทยากร </t>
  </si>
  <si>
    <t xml:space="preserve">3.3จัดประชุมเชิงปฏิบัติการพัฒนาศักยภาพวิทยากรบำบัดฟื้นฟูรูปแบบศูนย์ปรับเปลี่ยนพฤติกรรมผู้เสพ        ยาเสพติด </t>
  </si>
  <si>
    <t xml:space="preserve"> - จำนวนผู้เข้าร่วมประชุมตามเป้าหมาย จำนวน 50 คน</t>
  </si>
  <si>
    <t xml:space="preserve"> -ผู้รับผิดชอบงานยาเสพติดใน สสจ/วิทยากร/ครู/จนท.สธ  50  คน   </t>
  </si>
  <si>
    <t xml:space="preserve"> - ค่าอาหารไม่ครบมื้อ 50  คน× 500  บาท× 1 วัน </t>
  </si>
  <si>
    <t xml:space="preserve"> - ค่าอาหารกลางวัน 50  คน×300  บาท× 1 มื้อ </t>
  </si>
  <si>
    <t xml:space="preserve"> - ค่าอาหารว่างและเครื่องดื่ม 50  คน× 50 บาท× 4 มื้อ </t>
  </si>
  <si>
    <t xml:space="preserve"> - ค่าที่พัก 50  คนๆละ 600  บาท 1 คืน  </t>
  </si>
  <si>
    <t xml:space="preserve">  - ค่าเช่าห้องประชุม 1 ห้องๆละ 4,000 บาท 2  วัน  </t>
  </si>
  <si>
    <t xml:space="preserve"> - ค่าพาหนะเดินทางเหมาจ่าย 45  คนๆละ  800 บาท </t>
  </si>
  <si>
    <t xml:space="preserve">3.4 จัดประชุมถอดบทเรียนการดำเนินงาน และแลกเปลี่ยนเรียนรู้ การดำเนินงาน Harm Reduction ระหว่างเครือข่าย </t>
  </si>
  <si>
    <t xml:space="preserve">มีการประชุมถอดบทเรียน และแลกเปลี่ยนเรียนรู้การดำเนินงานลดอันตรายจากยาเสพติด ( Harm Reduction )ระหว่างเครือข่าย </t>
  </si>
  <si>
    <t xml:space="preserve">ร้อยละ 100 ของสถานบริการในสังกัด เข้าร่วมประชุมและแลกเปลี่ยนเรียนรู้การดำเนินงาน ฯ </t>
  </si>
  <si>
    <t xml:space="preserve"> -ผู้รับผิดชอบงานยาเสพติดใน สสจ/จนท.สธ ใน สสอ.และ รพช.ทุกแห่ง 25  คน   </t>
  </si>
  <si>
    <t xml:space="preserve"> - ค่าอาหารไม่ครบมื้อ 25  คน× 600  บาท× 1 วัน </t>
  </si>
  <si>
    <t xml:space="preserve"> - ค่าอาหารกลางวัน 25  คน×300  บาท× 1 มื้อ </t>
  </si>
  <si>
    <t xml:space="preserve"> - ค่าอาหารว่างและเครื่องดื่ม 25  คน× 50 บาท× 4 มื้อ </t>
  </si>
  <si>
    <t xml:space="preserve">  - ค่าเช่าห้องประชุม 1 ห้องๆละ 5,000 บาท 2  วัน  </t>
  </si>
  <si>
    <t xml:space="preserve"> - ค่าที่พัก 13  ห้องๆละ 1,300  บาท 3 คืน  </t>
  </si>
  <si>
    <t xml:space="preserve"> - ค่าจ้างเหมารถพร้อมน้ำมันเชื้อเพลิง 2  คันๆละ 3500  บาท 4  วัน </t>
  </si>
  <si>
    <t xml:space="preserve"> - ค่าเบี้ยเลี้ยงเดินทาง 25คนๆละ 2 วัน ๆละ 240บาท </t>
  </si>
  <si>
    <t xml:space="preserve"> - ค่าของที่ระลึกในการศึกษาดูงานแลกเปลี่ยนเรียนรู้ 2 ชุดๆละ 1200 บาท</t>
  </si>
  <si>
    <t xml:space="preserve">4. การติดตามผู้ผ่านการบำบัด </t>
  </si>
  <si>
    <t xml:space="preserve">4.1 ติดตามผู้ผ่านการบำบัดที่ครบตามกำหนด ในด้านทางการแพทย์ และทางสังคม อย่างน้อย 7 ครั้งใน 1 ปี </t>
  </si>
  <si>
    <t xml:space="preserve">จำนวนผู้ผ่านการบำบัดในระบบสมัครใจ ได้รับการติดตามตามมาตรฐาน </t>
  </si>
  <si>
    <t>ร้อยละ๘๐ ของผู้ผ่านการบำบัดได้รับการติดตามตามเกณฑ์(4 ครั้งภายใน 1 ปี)</t>
  </si>
  <si>
    <t>ผู้ผ่านการบำบัดในระบบสมัครใจในสถานบริการ ปี 2561  จำนวน 626 คน</t>
  </si>
  <si>
    <t xml:space="preserve">สนับสนุนงบประมาณให้หน่วยบริการในการติดตาม     ผู้ผ่านการบำบัด จำนวน 626 คนๆละ  480 บาท </t>
  </si>
  <si>
    <t xml:space="preserve">4.2 กำกับติดตามหน่วยบริการในการติดตามผู้ผ่านการบำบัดอย่างต่อเนื่อง </t>
  </si>
  <si>
    <t xml:space="preserve">หน่วยบริการมีการติดตามผู้ผ่านการบำบัดรักษาและฟื้นฟูสมรรถภาพได้รับการติดตามตามมาตรฐาน </t>
  </si>
  <si>
    <t xml:space="preserve">ร้อยละ 80 ของผู้ผ่านการบำบัดได้รับการติดตามตามมาตรฐาน </t>
  </si>
  <si>
    <t xml:space="preserve">5 พัฒนาระบบการจัดเก็บขอมูลและระบบรายงานยาเสพติด ( บสต.) </t>
  </si>
  <si>
    <t xml:space="preserve">5.1  จัดประชุมเชิงปฏิบัติการในการทบทวนระบบรายงานและการบันทึกข้อมูลระบบ บสต. </t>
  </si>
  <si>
    <t xml:space="preserve"> -ผู้รับผิดชอบงานยาเสพติดใน สสจ/วิทยากร/จนท.สธ  50  คน   </t>
  </si>
  <si>
    <t xml:space="preserve"> - ค่าที่พักวิทยากร 2 ห้องๆละ 900 บาท 2 คืน  </t>
  </si>
  <si>
    <t xml:space="preserve"> - ค่าพหนะวิทยากร </t>
  </si>
  <si>
    <t xml:space="preserve">5.2 การจัดการข้อมูลและการตรวจสอบข้อมูลผ่านระบบอินเตอร์เน็ต </t>
  </si>
  <si>
    <t>หน่วยบริการมีการบันทึกข้อมูลในระบบรายงาน บสต. เป็นปัจจุบัน และถูกต้อง</t>
  </si>
  <si>
    <t xml:space="preserve">ร้อยละ 90 ของหน่วยบริการมีการบันทึกข้อมูลที่เป็นปัจจุบัน </t>
  </si>
  <si>
    <t xml:space="preserve">หน่วยบริการทุกแห่ง/สสจ.สระแก้ว </t>
  </si>
  <si>
    <t xml:space="preserve">สนับสนุนงบประมาณให้หน่วยบริการในการบริหารจัดการข้อมูล  </t>
  </si>
  <si>
    <t>กฤษณา/รุจิรา</t>
  </si>
  <si>
    <t xml:space="preserve">สสจ.สระแก้ว </t>
  </si>
  <si>
    <t xml:space="preserve">5.3 ติดตามและควบคุมกำกับการนำเข้าข้อมูลของหน่วยบริการในสังกัดและหน่วยงานที่เกี่ยวข้อง </t>
  </si>
  <si>
    <t xml:space="preserve">หน่วยบริการมีการบันทึกข้อมูลในระบบรายงาน บสต. เป็นปัจจุบัน และถูกต้อง </t>
  </si>
  <si>
    <t xml:space="preserve">รุจิรา </t>
  </si>
  <si>
    <t xml:space="preserve">รวมงบประมาณทั้งสิ้น </t>
  </si>
  <si>
    <t xml:space="preserve">โครงการรณรงค์ป้องกันและแก้ไขปัญหายาเสพติด TO BE NUMBER ONE จังหวัดสระแก้ว </t>
  </si>
  <si>
    <t>ยุทธศาสตร์ที่ 1 รณรงค์ปลุกจิตสำนึกและสร้างกระแสนิยมที่เอื้อต่อการป้องกันยาเสพติด</t>
  </si>
  <si>
    <t xml:space="preserve">1.ประกวดกิจกรรม    TO BE NUMBER ONE TEEN DANCERCISE ระดับจังหวัด เพื่อคัดเลือกตัวแทนเข้าประกวดระดับภาคกลางและภาคตะวันออก </t>
  </si>
  <si>
    <t xml:space="preserve">สมาชิก TO BE NUMBER ONE จากสถานศึกษาเข้าร่วมประกวดคัดเลือกระดับจังหวัด ตามเป้าหมาย </t>
  </si>
  <si>
    <t xml:space="preserve">จำนวนทีมตัวแทนระดับจังหวัด จำนวน 3 รุ่น ๆละ 1 ทีม  </t>
  </si>
  <si>
    <t xml:space="preserve">สมาชิก TO BE NUMBER ONE ที่เข้าร่วมประกวด จำนวน 20 ทีม/300 คน  </t>
  </si>
  <si>
    <t xml:space="preserve"> - ค่าอาหารกลางวัน 150 คน×60 บาท× 1 มื้อ </t>
  </si>
  <si>
    <t xml:space="preserve">พ.ย. 61
</t>
  </si>
  <si>
    <t>กลุ่มงานNCD  /รุจิรา</t>
  </si>
  <si>
    <t xml:space="preserve"> - ค่าอาหารว่างและเครื่องดื่ม 150  คน×20 บาท× 2มื้อ </t>
  </si>
  <si>
    <t xml:space="preserve"> - ค่าตอบแทนคณะกรรมการประกวด 4 คนๆละ 400 บาท </t>
  </si>
  <si>
    <t xml:space="preserve"> - เงินรางวัลการประกวด </t>
  </si>
  <si>
    <t xml:space="preserve"> 1) ชนะเลิศ 3 รางวัลๆละ         5,000 บาท </t>
  </si>
  <si>
    <t>2) รองชนะเลิศอันดับ 1        จำนวน 3  รางวัลๆละ         3,000 บาท</t>
  </si>
  <si>
    <t xml:space="preserve">3) รางวัล ชมเชย จำนวน 3 รางวัลๆละ2,000 บาท </t>
  </si>
  <si>
    <t xml:space="preserve"> - ค่าพาหนะเดินทางเหมาจ่าย ทีมละ 500 บาท 9 ทีม </t>
  </si>
  <si>
    <t xml:space="preserve">2. เข้าร่วมประกวดกิจกรรม TO BE NUMBER ONE TEEN DANCERCISE ระดับภาคกลางและภาคตะวันออก  </t>
  </si>
  <si>
    <t>สมาชิกตัวแทนจังหวัดสระแก้ว เข้าร่วมประกวดกิจกรรมตามโครงการ ฯ จำนวน 3 รุ่น</t>
  </si>
  <si>
    <t>จำนวน ทีมตัวแทนจังหวัดที่เข้าร่วมประกวดระดับภาคฯ</t>
  </si>
  <si>
    <t>ทีม TO BE NUMBER ONE Dancercise ประเภทต่างๆระดับจังหวัด จำนวน 50  คน</t>
  </si>
  <si>
    <t xml:space="preserve">เข้าค่ายพัฒนาสมาชิก </t>
  </si>
  <si>
    <t>พฤศจิกายน-ธันวาคม 61</t>
  </si>
  <si>
    <t xml:space="preserve"> - ค่าอาหารกลางวัน 45  คนๆละ 80  บาท 4 วัน </t>
  </si>
  <si>
    <t xml:space="preserve"> - ค่าอาหารว่างและเครื่องดื่ม  45  คน×20 บาท× 8 มื้อ </t>
  </si>
  <si>
    <t xml:space="preserve">เข้าร่วมประกวดแข่งขันระดับภาค </t>
  </si>
  <si>
    <t xml:space="preserve"> - ค่าเบี้ยเลี้ยงเดินทาง จำนวน 50 คนๆละ 240 บาท 1 วัน</t>
  </si>
  <si>
    <t xml:space="preserve"> -ค่าจ้างเหมารถพร้อมน้ำมันเชื้อเพลิง จำนวน 3 คันๆละ 3,500 บาท</t>
  </si>
  <si>
    <t xml:space="preserve"> - ค่าจ้างเหมาจัดทำสื่อประชาสัมพันธ์  จำนวน      3 ชุดๆละ 5,000 บาท  </t>
  </si>
  <si>
    <t xml:space="preserve">3. จัดประกวดเยาวชนต้นแบบเก่งและดี       TO BE NUMBER ONE ระดับจังหวัด </t>
  </si>
  <si>
    <t xml:space="preserve">มีการคัดเลือกเยาวชนต้นแบบเก่งและดี TO BE NUMBER ONE ระดับจังหวัด ชาย/หญิง จำนวน 4 คู่ 8 คน </t>
  </si>
  <si>
    <t xml:space="preserve">จำนวนเยาวชนที่เข้าร่วมกิจกรรมตามเป้าหมาย </t>
  </si>
  <si>
    <t xml:space="preserve">เยาวชนในและนอกสถานศึกษา คณะกรรมการและ    ผู้จัดกิจกรรม จำนวน 50 คน </t>
  </si>
  <si>
    <t xml:space="preserve"> - ค่าอาหารกลางวัน 50 คน×80 บาท× 1 มื้อ </t>
  </si>
  <si>
    <t xml:space="preserve"> - ค่าอาหารว่างและเครื่องดื่ม50  คน×20 บาท× 2มื้อ </t>
  </si>
  <si>
    <t xml:space="preserve"> - ค่าตอบแทนคณะกรรมการประกวด         4 คนๆละ 400 บาท </t>
  </si>
  <si>
    <t xml:space="preserve"> 1) ชนะเลิศ 2 รางวัลๆละ         5,000 บาท </t>
  </si>
  <si>
    <t>2) รองชนะเลิศอันดับ 1        จำนวน 2  รางวัลๆละ         3,000 บาท</t>
  </si>
  <si>
    <t xml:space="preserve">3) รางวัล ชมเชย จำนวน 20  รางวัลๆละ 800 บาท </t>
  </si>
  <si>
    <t xml:space="preserve">4. การเตรียมความพร้อมและร่วมประกวดเยาวชนต้นแบบเก่งและดี TO BE NUMBER ONE ระดับภาคกลางและภาคตะวันออก </t>
  </si>
  <si>
    <t xml:space="preserve"> - เยาวชนได้เข้าค่ายพัฒนาตนเองและเตรียมความพร้อมในการเข้าประกวดระดับภาค
 - เยาวชนชาย/หญิง ตัวแทนจังหวัดสระแก้ว ร่วมประกวดฯ ระดับภาค </t>
  </si>
  <si>
    <t xml:space="preserve"> - จำนวนเยาวชนที่เข้าร่วมประกวดระดับภาค</t>
  </si>
  <si>
    <t xml:space="preserve">เยาวชนต้นแบบเก่งและดี TO BE NUMBER ONE ระดับจังหวัด ชาย/หญิง จำนวน 4 คู่ 8 คน </t>
  </si>
  <si>
    <t xml:space="preserve"> - ค่าอาหารกลางวัน 10  คนๆละ 80  บาท 4 วัน </t>
  </si>
  <si>
    <t xml:space="preserve"> - ค่าอาหารเย็น 10  คนๆละ 80  บาท 4 วัน  </t>
  </si>
  <si>
    <t xml:space="preserve"> - ค่าอาหารว่างและเครื่องดื่ม  10  คน×20 บาท× 8 มื้อ </t>
  </si>
  <si>
    <t xml:space="preserve"> - ค่าสมนาคุณวิทยากร 1 คนๆละ12 ชม.ๆละ 600 บาท</t>
  </si>
  <si>
    <t xml:space="preserve"> - ค่าเบี้ยเลี้ยงเดินทางครูและเจ้าหน้าที่ จำนวน 10 คนๆละ 240 บาท 1 วัน</t>
  </si>
  <si>
    <t xml:space="preserve">  - ค่าอาหารผู้เข้าประกวดและกองเชียร์ 40 คนๆละ 240 บาท 1 วัน</t>
  </si>
  <si>
    <t xml:space="preserve"> -ค่าจ้างเหมารถพร้อมน้ำมันเชื้อเพลิง จำนวน 4 คันๆละ 3,500 บาท</t>
  </si>
  <si>
    <t xml:space="preserve"> - ค่าจ้างเหมาจัดทำสื่อประชาสัมพันธ์  จำนวน 4 ชุดๆละ 4,000 บาท  </t>
  </si>
  <si>
    <t xml:space="preserve">5. จัดกิจกรรมการประกวดผลการดำเนินงานชมรม TO BE NUMBER ONE ระดับจังหวัด </t>
  </si>
  <si>
    <t>จำนวนชมรมตัวแทนระดับจังหวัด ประเภทต่าง ๆ</t>
  </si>
  <si>
    <t xml:space="preserve">ชมรมตัวแทนระดับอำเภอ ( ชุมชน/สถานศึกษา)เข้าประกวดระดับจังหวัดอย่างน้อย อำเภอละ 2 ประเภท </t>
  </si>
  <si>
    <t xml:space="preserve">  -ชมรม TO BE ในชุมชน  
- ชมรม TO BE ในสถานศึกษา(มัธยมศึกษา/ อาชีวศึกษา) 9 อำเภอ</t>
  </si>
  <si>
    <t xml:space="preserve"> - ค่าเบี้ยเลี้ยงเดินทาง จำนวน 3 คนๆ 120 บาท  9 วัน </t>
  </si>
  <si>
    <t xml:space="preserve">มกราคม62
</t>
  </si>
  <si>
    <t>กลุ่มงานNCD  /กฤษณา</t>
  </si>
  <si>
    <t xml:space="preserve">  - ค่าตอบแทนคณะกรรมการประกวด 7 คนๆละ 400 บาท 9 วัน </t>
  </si>
  <si>
    <t xml:space="preserve"> - เงินรางวัลการประกวด</t>
  </si>
  <si>
    <t xml:space="preserve"> 1) ชนะเลิศ 2 รางวัลๆละ         10,000 บาท </t>
  </si>
  <si>
    <t>2) รองชนะเลิศอันดับ 1        จำนวน 2  รางวัลๆละ 7,000 บาท</t>
  </si>
  <si>
    <t xml:space="preserve">3) รางวัล ชมเชย จำนวน 10  รางวัลๆละ 3,000 บาท </t>
  </si>
  <si>
    <t xml:space="preserve"> - ค่าป้ายประชาสัมพันธ์ </t>
  </si>
  <si>
    <t>ยุทธศาสตร์ที่ 2 สร้างเสริมภูมิคุ้มกันทางจิตใจให้แก่เยาวชน</t>
  </si>
  <si>
    <t xml:space="preserve">6. อบรมพัฒนาศักยภาพแกนนำชมรม/ศูนย์เพื่อนใจ TO BE NUMBER ONE ในสถานศึกษา/ชุมชน </t>
  </si>
  <si>
    <t xml:space="preserve">เยาวชนแกนนำได้รับการพัฒนาศักยภาพตามโครงการ จำนวน 300 คน  </t>
  </si>
  <si>
    <t xml:space="preserve">ร้อยละ ๘๐ ของเยาวชนที่ผ่านการอบรมมีความรู้ในเรื่องยา และสานเสพติดในระดับดี </t>
  </si>
  <si>
    <t xml:space="preserve"> -แกนนำเยาวชนในสถานศึกษาและชุมชนจำนวน 120 คน วิทยากรและผู้จัดการอบรม จำนวน 10 คย </t>
  </si>
  <si>
    <t xml:space="preserve"> - ค่าอาหารไม่ครบมื้อ 130 คนๆละ 400 บาท 1 วัน  </t>
  </si>
  <si>
    <t xml:space="preserve"> พฤษภาคม 62
</t>
  </si>
  <si>
    <t xml:space="preserve"> - ค่าอาหารกลางวัน 130 คนๆละ 200  บาท 1 มื้อ  </t>
  </si>
  <si>
    <t xml:space="preserve"> - ค่าอาหารว่างและเครื่องดื่ม 130 คนๆละ 50 บาท 4 มื้อ  </t>
  </si>
  <si>
    <t xml:space="preserve"> - ค่าเช่าห้องประชุม 1 ห้องๆละ 5,000 บาท 2 วัน </t>
  </si>
  <si>
    <t xml:space="preserve"> - ค่าสมนาคุณวิทยากรวิทยากรหลัก 1 คน 16 ชม.ๆละ 600 บาท  </t>
  </si>
  <si>
    <t xml:space="preserve"> - ค่าสมนาคุณวิทยากรกลุ่ม 3 คนๆละ 9 ชม.ๆละ 600 บาท </t>
  </si>
  <si>
    <t xml:space="preserve">  - ค่าพาหนะเดินทางเหมาจ่าย 120 คนๆละ 100 บาท</t>
  </si>
  <si>
    <t xml:space="preserve"> - ค่าป้ายประชาสัมพันธ์</t>
  </si>
  <si>
    <t xml:space="preserve">  - ค่าถ่ายเอกสาร </t>
  </si>
  <si>
    <t xml:space="preserve">ยุทธศาตร์ที่ 3 สร้างและพัฒนาเครือข่ายเพื่อการป้องกันและแก้ไขปัญหายาเสพติด  </t>
  </si>
  <si>
    <t xml:space="preserve">7. สัมนาเครือข่าย TO BE NUMBER ONE จังหวัดสระแก้ว  </t>
  </si>
  <si>
    <t xml:space="preserve">แกนนำเยาวชนทั้งในและนอกสถานศึกษา ได้เข้าร่วมกิจกรรมและเกิดเครือข่ายการดำเนินงาน </t>
  </si>
  <si>
    <t xml:space="preserve">จำนวนเครือข่ายที่มีการดำเนินงานอย่างต่อเนื่อง </t>
  </si>
  <si>
    <t xml:space="preserve">แกนนำเยาวชนทั้งในและนอกสถานศึกษา จำนวน 120 คน </t>
  </si>
  <si>
    <t xml:space="preserve"> - ค่าอาหารกลางวัน 130   คนๆละ 80  บาท 1 วัน </t>
  </si>
  <si>
    <t xml:space="preserve"> - ค่าอาหารว่างและเครื่องดื่ม 130 คนๆละ 20 บาท 2 มื้อ </t>
  </si>
  <si>
    <t xml:space="preserve"> - ค่าเช่าห้องประชุม 1 ห้องๆละ 3,200 บาท 1 วัน  </t>
  </si>
  <si>
    <t xml:space="preserve"> - ค่าสมนาคุณวิทยากรวิทยากรหลัก 1 คน 7 ชม.ๆละ 600 บาท  </t>
  </si>
  <si>
    <t xml:space="preserve"> - ค่าสมนาคุณวิทยากรกลุ่ม 3 คนๆละ 3 ชม.ๆละ 600 บาท </t>
  </si>
  <si>
    <t>8. ประชุมเชิงปฏิบัติการขับเคลื่อนการดำเนินงานTO BE NUMBER ONE จังหวัดสระแก้ว</t>
  </si>
  <si>
    <t>ผู้บริหารสถานศึกษา/เจ้าหน้าที่สาสุขที่เข้าร่วมสัมนา ได้แนวทางการดำเนินงาน</t>
  </si>
  <si>
    <t>ผู้บริหารสถานศึกษา/เจ้าหน้าที่สาสุข จำนวน100 คน</t>
  </si>
  <si>
    <t xml:space="preserve"> - ค่าอาหารกลางวัน 100   คนๆละ 80  บาท 1 วัน </t>
  </si>
  <si>
    <t xml:space="preserve"> - ค่าอาหารว่างและเครื่องดื่ม 100 คนๆละ 20 บาท 2 มื้อ </t>
  </si>
  <si>
    <t xml:space="preserve">9 .ร่วมประกวดผลการดำเนินงานจังหวัด/ชมรม TO BE NUMBER ONE ระดับภาคกลางและภาคตะวันออก </t>
  </si>
  <si>
    <t>ชมรม/จังหวัด TO BE NUMBER ONE ได้เข้าร่วมประกวดผลการดำเนินงานระดับภาค</t>
  </si>
  <si>
    <t xml:space="preserve">ชมรม/จังหวัดที่เข้าร่วมประกวด สามารถรักษาสภาพได้ จำนวน 4 ชมรม </t>
  </si>
  <si>
    <t>คณะกรรมการ/คณะกรรมการและคณะทำงานระดับจังหวัด/ สมาชิกชมรมประเภทต่าง ๆ รวม 110 คน</t>
  </si>
  <si>
    <t>1) การเตรียมการ</t>
  </si>
  <si>
    <t>อบจ</t>
  </si>
  <si>
    <t xml:space="preserve"> 1.ค่าอาหารในการจัดประชุม</t>
  </si>
  <si>
    <t xml:space="preserve"> - ค่าอาหารกลางวัน 30  คนๆละ 80  บาท 1 วัน </t>
  </si>
  <si>
    <t xml:space="preserve"> - ค่าอาหารว่างและเครื่องดื่ม 30 คนๆละ 20 บาท 2 มื้อ </t>
  </si>
  <si>
    <t xml:space="preserve"> - ค่าตอบแทนนอกเวลาราชการ จำนวน 5 คนๆละ 420 บาท 2 วัน </t>
  </si>
  <si>
    <t xml:space="preserve"> - ค่าจ้างเหมาทำเอกสารพร้อมไฟล์นำเสนอผลการดำเนินงาน  1 ชุดๆละ 15,000 บาท</t>
  </si>
  <si>
    <t>2) เข้าร่วมประกวดระดับภาค</t>
  </si>
  <si>
    <t xml:space="preserve">  - ค่าเบี้ยเลี้ยงเดินทาง 110 คนๆละ 240 บาท 2 วัน   </t>
  </si>
  <si>
    <t xml:space="preserve">  - ค่าจ้างเหมารถพร้อมน้ำมันเชื้อเพลิง 8 คันๆละ 3,500 บาท 2 วัน</t>
  </si>
  <si>
    <t xml:space="preserve"> - ค่าที่พักคณะกรรมการ สมาชิก 110 คนๆละ600 บาท 1 คืน </t>
  </si>
  <si>
    <t xml:space="preserve">  - ค่าป้ายประชาสัมพันธ์ </t>
  </si>
  <si>
    <t xml:space="preserve">10. มหกรรมTO BE NUMBER ONE ต่อต้านยาเสพติด </t>
  </si>
  <si>
    <t>สมาชิกTO BE NUMBER ONE ทั้งในและนอกสถานศึกษาได้ร่วมกิจกรรมรณรงค์ต่อต้านยาเสพติดในวันยาเสพติดโลก</t>
  </si>
  <si>
    <t>ร้อยละ 80 ของสมาชิกที่เข้าร่วมกิจกรรมมีความพึงพอใจ</t>
  </si>
  <si>
    <t xml:space="preserve">สมาชิก ฯ จำนวน 500 คน </t>
  </si>
  <si>
    <t>บูรณาการกิจกรรมร่วมกับ</t>
  </si>
  <si>
    <t xml:space="preserve">ศูนย์ยาเสพติจังหวัด </t>
  </si>
  <si>
    <t xml:space="preserve">11.มหกรรม TO BE NUMBER ONE ระดับจังหวัดและต้อนรับคณะกรรมการประกวดผลการดำเนินงานระดับประเทศ  </t>
  </si>
  <si>
    <t xml:space="preserve">สมาชิกTO BE NUMBER ONE ได้เข้าร่วมกิจกรรมและต้อนรับคณะกรรมการประกวดผลการดำเนินงานระดับประเทศ </t>
  </si>
  <si>
    <t xml:space="preserve">จำนวนชมรม/จังหวัด ผ่านการประกวดระดับประเทศสามารถรักษามาตรฐานได้ </t>
  </si>
  <si>
    <t xml:space="preserve">คณะกรรมการระดับจังหวัด/เยาวชนใน TO BE NUMBER ONE ประเภทต่าง ๆ ระดับจังหวัด 300 คน/ สมาชิกชมรมในพื้นที่ 400 คน </t>
  </si>
  <si>
    <t xml:space="preserve">1) จัดกิจกรรมระดับจังหวัด </t>
  </si>
  <si>
    <t>พฤษภาคม-มิถุนายน 62</t>
  </si>
  <si>
    <t xml:space="preserve"> - ค่าอาหารกลางวัน 300  คนๆละ 80  บาท 1 วัน </t>
  </si>
  <si>
    <t xml:space="preserve"> - ค่าอาหารว่างและเครื่องดื่ม 300 คนๆละ 20 บาท 2 มื้อ </t>
  </si>
  <si>
    <t xml:space="preserve"> - ค่าพาหนะผู้เข้าร่วมกิจกรรม </t>
  </si>
  <si>
    <t xml:space="preserve"> - ค่าจ้างเหมาตกแต่งสถานที่</t>
  </si>
  <si>
    <t xml:space="preserve"> - ค่าจ้างเหมาบูธนิทรรศการ 6 บูธๆละ 7,000 บาท </t>
  </si>
  <si>
    <t xml:space="preserve"> - ค่าจ้างเหมาการแสดง 2 ชุดๆละ 3,000 บาท</t>
  </si>
  <si>
    <t xml:space="preserve">2) จัดกิจกรรมระดับพื้นที่ </t>
  </si>
  <si>
    <t xml:space="preserve"> - ค่าอาหารกลางวัน 400  คนๆละ 80  บาท 1 วัน </t>
  </si>
  <si>
    <t xml:space="preserve"> - ค่าอาหารว่างและเครื่องดื่ม 400 คนๆละ 20 บาท 2 มื้อ </t>
  </si>
  <si>
    <t xml:space="preserve"> - ค่าจ้างเหมาจัดสถานที่พร้อมตกแต่ง 2 แห่งๆละ 25,000 บาท </t>
  </si>
  <si>
    <t xml:space="preserve"> - ค่าจ้างเหมาบูธนิทรรศการ 6 บูธๆละ 5,000 บาท </t>
  </si>
  <si>
    <t xml:space="preserve">12.ร่วมมหกรรมTO BE NUMBER ONE ระดับประเทศ </t>
  </si>
  <si>
    <t xml:space="preserve">ชมรม/จังหวัด TO BE NUMBER ONE ได้เข้าร่วมประกวดผลการดำเนินงานระดับประเทศ  </t>
  </si>
  <si>
    <t xml:space="preserve">จำนวนชมรม/จังหวัด ผ่านการประกวดระดับ   ประเทศสามารถรักษามาตรฐานได้ </t>
  </si>
  <si>
    <t>คณะกรรมการระดับจังหวัด/เยาวชนใน   TO BE NUMBER ONE ประเภทต่าง ๆ จำนวน 100 คน</t>
  </si>
  <si>
    <t xml:space="preserve"> - ค่าจ้างเหมาจัดทำเล่มและไฟล์นำเสนอผลการดำเนินงาน 1 ชุดๆละ 15,000 บาท </t>
  </si>
  <si>
    <t xml:space="preserve"> - ค่าจ่งจัดทำสื่อประกอบการนำเสนอผลการดำเนินงาน </t>
  </si>
  <si>
    <t xml:space="preserve"> - ค่าจ้างเหมาจัดทำชุดนิทรรศการเสนอผลการดำเนินงาน 3 ชุดๆละ 49,000 บาท </t>
  </si>
  <si>
    <t xml:space="preserve"> - ค่าที่พักคณะกรรมการ/คณะทำงาน/สมาชิก 90 คนๆละ650 บาท 3  คืน </t>
  </si>
  <si>
    <t xml:space="preserve"> - ค่าบล.เดินทางคณะกรรมการ/คณะทำงาน/สมาชิก 100 คนๆละ 240 บาท 4 วัน </t>
  </si>
  <si>
    <t xml:space="preserve"> - ค่าจ้างเหมารถพร้อมน้ำมันเชื้อเพลิง จำนวน  8 คันๆละ 3,500 บาท 3 วัน </t>
  </si>
  <si>
    <t xml:space="preserve">12.ร่วมมหกรรมTO BE NUMBER ONE ระดับประเทศ (ต่อ)  </t>
  </si>
  <si>
    <t xml:space="preserve"> - ค่าน้ำมันรถราชการ </t>
  </si>
  <si>
    <t xml:space="preserve"> - ค่าตอบแทนการปฏิบัติงานนอกเวลราชการ 6 คนๆละ 420 บาท 2 วัน  </t>
  </si>
  <si>
    <t xml:space="preserve"> - ค่าจ้างเหมาการแสดงหน้าบูธ 4 ชุดๆละ 6,000 บาท </t>
  </si>
  <si>
    <t xml:space="preserve"> - ค่าเข้าค่ายฝึกซ้อมการแสดง</t>
  </si>
  <si>
    <t xml:space="preserve">1) ค่าอาหารกลางวัน 20 คนๆละ 80 บาท 5 วัน </t>
  </si>
  <si>
    <t xml:space="preserve">2) ค่าอาหารว่างและเครื่องดื่ม  20 คนๆละ 20 บาท 10 มื้อ </t>
  </si>
  <si>
    <t xml:space="preserve">3)  ค่าสมนาคุณวิทยากร2  คนๆละ 3 ชม.ๆละ 600 บาท 5 วัน </t>
  </si>
  <si>
    <t>บริหารจัดการ</t>
  </si>
  <si>
    <t xml:space="preserve">13.จัดประชุมคณะกรรมการโครงการ TO BE NUMBER ONE ระดับจังหวัด </t>
  </si>
  <si>
    <t>คณะกรรมการระดับจังหวัดได้มีการประชุมแจ้งนโยบายการดำเนินงานและประสานแผนการดำเนินงาน</t>
  </si>
  <si>
    <t>จำนวนครั้งในการประชุม</t>
  </si>
  <si>
    <t>คณะกรรมการระดับจังหวัดจำนวน 70 คน</t>
  </si>
  <si>
    <t xml:space="preserve"> - ค่าอาหารกลางวัน 70  คนๆละ 80  บาท 1 วัน </t>
  </si>
  <si>
    <t>พ.ย.61/เม.ย.62/มิ.ย.62</t>
  </si>
  <si>
    <t xml:space="preserve"> - ค่าอาหารว่างและเครื่องดื่ม 70 คนๆละ 20 บาท 3 มื้อ </t>
  </si>
  <si>
    <t xml:space="preserve"> - ค่าตอบแทนการปฏิบัติงานนอกเวลราชการ 3 คนๆละ 420 บาท 4 วัน  </t>
  </si>
  <si>
    <t>14. จัดประชุมทำงานขับเคลื่อนการดำเนินงานโครงการ</t>
  </si>
  <si>
    <t xml:space="preserve">คณะทำงานระดับจังหวัดได้มีการประชุมขับเคลื่อนการดำเนินงานและประสานแผนการดำเนินงาน </t>
  </si>
  <si>
    <t xml:space="preserve">คณะทำงานขับเคลื่อนการดำเนิน งาน ระดับจังหวัด 20 คน  </t>
  </si>
  <si>
    <t xml:space="preserve"> - ค่าอาหารกลางวัน 20  คนๆละ 80  บาท 2 วัน </t>
  </si>
  <si>
    <t xml:space="preserve"> - ค่าอาหารว่างและเครื่องดื่ม 20 คนๆละ 20 บาท 3 มื้อ </t>
  </si>
  <si>
    <t xml:space="preserve">รวมงบประมาณ </t>
  </si>
  <si>
    <t>โครงการควบคุมป้องกันโรคไม่ติดต่อ จังหวัดสระแก้ว ปี 2562</t>
  </si>
  <si>
    <t xml:space="preserve">1 การประเมิน NCD Clinic Plus </t>
  </si>
  <si>
    <t>เพื่อพัฒนาระบบการป้องกันและควบคุมโรคไม่ติดต่อ</t>
  </si>
  <si>
    <t xml:space="preserve">ร้อยละ 60 ของ รพ. /รพ.สต. ที่ได้รับการประเมินฯ (ประเมินผ่านตามเกณฑ์) </t>
  </si>
  <si>
    <t>รพ. ทุกแห่ง /รพ.สต. 2 แห่ง /อำเภอ 
(9แห่ง/18 แห่ง)</t>
  </si>
  <si>
    <t xml:space="preserve"> - ค่าเบี้ยเลี้ยงเดินทาง 15   คนๆละ 120  บาท 9  วัน </t>
  </si>
  <si>
    <t>กลุ่มงาน NCD/ภัทรา</t>
  </si>
  <si>
    <t xml:space="preserve"> - ค่าวัสดุ</t>
  </si>
  <si>
    <t>2 .ประชุมเชิงปฏิบัติการแลกเปลี่ยนเรียนรู้การควบคุมป้องกันโรคไม่ติดต่อ</t>
  </si>
  <si>
    <t>เพื่อสรุปผลการดำเนิน งานและถอดบทเรียน จากการดำเนิน งานควบคุมป้องกันโรคไม่ติดต่อ รายอำเภอ</t>
  </si>
  <si>
    <t xml:space="preserve">ร้อยละ 100 </t>
  </si>
  <si>
    <t>จำนวน 60 คน</t>
  </si>
  <si>
    <t xml:space="preserve"> - ค่าอาหารกลางวัน 60  คนๆละ 80  บาท 1 วัน </t>
  </si>
  <si>
    <t xml:space="preserve">  ก.ค. 62</t>
  </si>
  <si>
    <t xml:space="preserve"> - ค่าอาหารว่างและเครื่องดื่ม 60 คนๆละ 20 บาท 2 มื้อ </t>
  </si>
  <si>
    <t xml:space="preserve">  - ค่าตอบแทนการปฏิบัติงานนอกเวลา 4 คนๆละ 420 บาท 3  วัน </t>
  </si>
  <si>
    <t xml:space="preserve"> - ค่าถ่ายเอกสาร </t>
  </si>
  <si>
    <t>ประชุมคณะ กรรมการ/คณะทำงาน NCD Bord ระดับจังหวัด</t>
  </si>
  <si>
    <t>เพื่อขับเคลื่อนการดำเนินงานการควบคุมป้องกันโรคไม่ติดต่อเรื้อรัง</t>
  </si>
  <si>
    <t xml:space="preserve">คณะกรรม การระดับจังหวัด </t>
  </si>
  <si>
    <t>คณะกรรมการฯ 50 คน</t>
  </si>
  <si>
    <t xml:space="preserve">บูรณาการงบประมาณแหล่งอื่น </t>
  </si>
  <si>
    <t xml:space="preserve">รวมงบประมาณ  </t>
  </si>
  <si>
    <t>สป.สธ. (ศูนย์ยาเสพติด)</t>
  </si>
  <si>
    <t>ศูนย์ยาเสพติด</t>
  </si>
  <si>
    <t>แผนปฏิบัติราชการ...สำนักงานสาธารณสุขจังหวัดสระแก้ว...ประจำปีงบประมาณ พ.ศ. 2562 (งานประจำ)</t>
  </si>
  <si>
    <t>ชื่อกลุ่มงานอนามัยสิ่งแวดล้อมและอาชีวอนามัย</t>
  </si>
  <si>
    <t>โครงการ  สนับสนุนและการบริหารจัดการด้านอนามัยสิ่งแวดล้อม จังหวัดสระแก้ว ปีงบประมาณ ๒๕๖๒</t>
  </si>
  <si>
    <t>กระบวนการการขับเคลื่อนมาตรการทางกฎหมายและสนับสนุนการจัดการขยะและสิ่งแวดล้อมในองค์กรปกครองส่วนท้องถิ่นและหน่วยงานภาคีเครือข่ายของจังหวัดสระแก้ว</t>
  </si>
  <si>
    <t xml:space="preserve">คสจ.มีกระบวนการขับเคลื่อนในการดำเนินงาน (ประชุม) ปีละ 2 ครั้ง 
</t>
  </si>
  <si>
    <t>คสจ. และผู้เกี่ยวข้อง
จำนวน 30 คน</t>
  </si>
  <si>
    <t>1.ค่าตอบแทนกรรมการ จำนวน 23 คน รวม 2 ครั้ง ๆ ละ 37,200 บาท</t>
  </si>
  <si>
    <t>15 ม.ค.62
8 พ.ค.62</t>
  </si>
  <si>
    <t>กลุ่มงานอนามัยสิ่งแวดล้อม</t>
  </si>
  <si>
    <t>2.ค่าอาหารว่างและเครีองดื่ม 23 คน ๆ ละ 20 บาท 1 ครั้ง รวม 2 วัน</t>
  </si>
  <si>
    <t>3.ค่าจัดทำเอกสารจำนวน 23 เล่มๆละ 150 บาท  2 ครั้ง ๆ ละ 3,450 บาท</t>
  </si>
  <si>
    <t xml:space="preserve">4.ค่าวัสดุสำนักงาน </t>
  </si>
  <si>
    <t xml:space="preserve">คณะกรรมการเปรียบเทียบ ตามมาตรา 85 วรรคหนึ่ง แห่ง พรบ.การสาธารณสุข พ.ศ. 2535 และที่แก้ไขเพิ่มเติม โดย พรบ.การสาธารณสุข (ฉบับที่ 3) พ.ศ.2560 มีการดำเนินงานตามบทบาทหน้าที่ </t>
  </si>
  <si>
    <t xml:space="preserve">คณะกรรมการเปรียบเทียบ </t>
  </si>
  <si>
    <t>จำนวน 6 คน</t>
  </si>
  <si>
    <t xml:space="preserve">1.ค่าตอบแทนคณะกรรมการเปรียบเทียบ 3 คน ๆ ละ 1,600 บาท รวม ๒ ครั้ง </t>
  </si>
  <si>
    <t xml:space="preserve">ม.ค.62
พ.ค.62
</t>
  </si>
  <si>
    <t xml:space="preserve">2.ค่าตอบแทนเลขาและผู้ช่วยเลขาคณะกรรมการฯ 3 คน ๆ ละ 1,600 บาท รวม ๒ ครั้ง </t>
  </si>
  <si>
    <t xml:space="preserve">3.ค่าสำเนาเอกสารประกอบการประชุม ๒ ครั้ง ๆ ละ 1000 บาท </t>
  </si>
  <si>
    <t xml:space="preserve">อปท. มีกระบวนการและผ่านการประเมินการจัดบริการพื้นฐานด้านอนามัยสิ่งแวดล้อมสำหรับ อปท. (EHA) </t>
  </si>
  <si>
    <t xml:space="preserve">เทศบาลในจังหวัดสระแก้ว ผ่านการประเมินมาตรฐานร้อยละ 50 </t>
  </si>
  <si>
    <t>16 แห่ง</t>
  </si>
  <si>
    <t xml:space="preserve">1.ค่าเบี้ยเลี้ยงจนท. 2 คนๆ ละ 120 บาท 5 วัน </t>
  </si>
  <si>
    <t>10-14 มิย.62</t>
  </si>
  <si>
    <t>รายงานการเฝ้าระวังคุณภาพน้ำบริโภคจังหวัดสระแก้ว</t>
  </si>
  <si>
    <t xml:space="preserve">ระบบประปาภูมิภาค ,ประปากรมอนามัย </t>
  </si>
  <si>
    <t>20 แห่ง</t>
  </si>
  <si>
    <t>1.ค่าเบี้ยเลี้ยงเก็บตัวอย่าง 2 คนๆละ 120 บาท</t>
  </si>
  <si>
    <t>10-11 มี.ค..62</t>
  </si>
  <si>
    <t xml:space="preserve">2.ค่าเบี้ยเลี้ยงส่งตัวอย่าง 2 คนๆละ 240 บาท </t>
  </si>
  <si>
    <t xml:space="preserve">3.ค่าจ้างเหมารถพร้อมน้ำมันเชื้อเพลิง(เก็บ) 1 วัน </t>
  </si>
  <si>
    <t xml:space="preserve">4.ค่าจ้างเหมารถพร้อมน้ำมันเชื้อเพลิง(ส่ง) 1 วัน </t>
  </si>
  <si>
    <t>สถานที่ทำงาน ผ่านการประเมินเกณฑ์สถานที่ทำงานน่าอยู่ น่าทำงาน(Healthy Workplace) กรมอนามัย</t>
  </si>
  <si>
    <t>สถานที่ทำงาน สถานบริการสาธารณสุข</t>
  </si>
  <si>
    <t>125 แห่ง</t>
  </si>
  <si>
    <t>1.เบี้ยเลี้ยงจนท.นิเทศติดตาม 2 คน 5 วันๆละ 120 บาท</t>
  </si>
  <si>
    <t xml:space="preserve">2.ค่าเช่าเหมารถ.ตรวจประเมินฯ  วันละ 3,000บาท รวม 5 วัน </t>
  </si>
  <si>
    <t>20-24 พ.ค. 62</t>
  </si>
  <si>
    <t>โครงการบริหารจัดการขยะและสิ่งแวดล้อมแบบบูรณาการจังหวัดสระแก้ว</t>
  </si>
  <si>
    <t xml:space="preserve">สถานบริการสาธารณสุข ทุกระดับ ผ่านเกณฑ์ GREEN &amp; CLEAN Hospital </t>
  </si>
  <si>
    <t xml:space="preserve">ร้อยละ 100 ของสถานบริการสาธารณสุขผ่านเกณฑ์ GREEN &amp; CLEAN Hospital </t>
  </si>
  <si>
    <t>117 แห่ง</t>
  </si>
  <si>
    <t xml:space="preserve">1. ค่าจ้างเหมาจัดภาชนะมูลฝอยติดเชื้อ (ถุงแดง) </t>
  </si>
  <si>
    <t>สป.(กบรส)</t>
  </si>
  <si>
    <t xml:space="preserve">2. ค่าจ้างเหมาจัดหาภาชนะจัดเก็บมูลฝอยติดเชื้อ (กล่องเข็ม) </t>
  </si>
  <si>
    <t xml:space="preserve">3.ค่าวัสดุงานบ้านงานครัว (ถังขยะ ขนาด 120 ลิตร) จำนวน 80 ใบ ๆ ละ 1,200 บาท </t>
  </si>
  <si>
    <t xml:space="preserve">4. สนับสนุนงบประมาณการขนส่งและกำจัดมูลฝอยติดเชื้อในเครือข่ายบริการสุขภาพ 9 แห่ง ๆ ละ 20,000 บาท </t>
  </si>
  <si>
    <t xml:space="preserve">5. สนับสนุนงบประมาณการจัดการมูลฝอยและสิ่งแวดล้อมภายใต้กิจกรรม GREEN &amp; CLEAN Hospital </t>
  </si>
  <si>
    <t>ระบบบำบัดน้ำเสียของหน่วยบริการสุขภาพได้รับการดูแลและบำรุงรักษาและมีประสิทธิภาพในการทำงาน มีคุณภาพน้ำทิ้งได้มาตรฐานที่กำหนด</t>
  </si>
  <si>
    <t>9 แห่ง</t>
  </si>
  <si>
    <t xml:space="preserve">1.สนับสนุนงบประมาณการพัฒนาและแก้ไขปัญหาระบบน้ำเสียในโรงพยาบาล </t>
  </si>
  <si>
    <t xml:space="preserve">2.สนับสนุนงบประมาณการจัดการมูลฝอยและสิ่งแวดล้อมภายใต้กิจกรรม GREEN &amp; CLEAN Hospital </t>
  </si>
  <si>
    <t>แผนปฏิบัติราชการสำนักงานสาธารณสุขจังหวัดสระแก้ว  ประจำปีงบประมาณ พ.ศ. 2562 (งานประจำ)</t>
  </si>
  <si>
    <t>ชื่อกลุ่มงาน ส่งเสริมสุขภาพ</t>
  </si>
  <si>
    <t>1. โครงการส่งเสริมสุขภาพประชาชนจังหวัดสระแก้ว ปีงบประมาณ พ.ศ.2562</t>
  </si>
  <si>
    <t>1.ประชุมคณะกรรมการและคณะทำงานงานอนามัยแม่และเด็กระดับจังหวัด</t>
  </si>
  <si>
    <t>มีการประชุม โดยมีการวิเคราะห์สถานการณ์สุขภาพแม่และเด็ก มีแนวทางหรือมาตรการแก้ไขปัญหา และการติดตามผลการดำเนินงาน</t>
  </si>
  <si>
    <t>3 ครั้ง</t>
  </si>
  <si>
    <t xml:space="preserve">คณะกรรมการและคณะทำงานจำนวน 50 คน </t>
  </si>
  <si>
    <t>1) ค่าอาหารว่างและเครื่องดื่ม 3 ครั้งๆละ 50 คน ๆ ละ 1 มื้อ ๆ ละ 20  บาท</t>
  </si>
  <si>
    <t>28 พ.ย.61 / 27 ก.พ.62 /29 พ.ค.62</t>
  </si>
  <si>
    <t>กลุ่มงาน ส่งเสริมสุขภาพ</t>
  </si>
  <si>
    <t>2) ค่าถ่ายเอกสาร</t>
  </si>
  <si>
    <t xml:space="preserve">3) ค่าวัสดุสำนักงาน </t>
  </si>
  <si>
    <t>รวมเป็นเงิน</t>
  </si>
  <si>
    <t>2.รณรงค์ส่งเสริมสุขภาพเด็กและเยาวชนเนื่องในโอกาสงานฉลองวันเด็กแห่งชาติ ปี 2562</t>
  </si>
  <si>
    <t xml:space="preserve">เด็กและเยาวชน มีความรู้และทักษะ ในการดูแลสุขภาพสูงดีสมส่วน </t>
  </si>
  <si>
    <t xml:space="preserve">เด็กและเยาวชนเข้าร่วมกิจกรรมส่งเสริมสุขภาพอย่างน้อย ร้อยละ 80 </t>
  </si>
  <si>
    <t xml:space="preserve">เด็กและเยาวชน จังหวัดสระแก้ว จำนวน 1,000 คน </t>
  </si>
  <si>
    <t>ค่าวัสดุและอุปกรณ์ในการจัดงานรณรงค์</t>
  </si>
  <si>
    <t xml:space="preserve">กลุ่มงานส่งเสริมสุขภาพ </t>
  </si>
  <si>
    <t>ค่าตอบแทนการแสดง จำนวน 1 ชุด x 2,000 บาท</t>
  </si>
  <si>
    <t>ค่าตอบแทนการปฏิบัติงานนอกเวลาราชการ จำนวน 5 คน x 1 วันx 420 บาท</t>
  </si>
  <si>
    <t xml:space="preserve">ค่าจ้างทำป้ายไวนิล </t>
  </si>
  <si>
    <t>3.ประเมินโรงเรียนส่งเสริมสุขภาพระดับเพชร</t>
  </si>
  <si>
    <t xml:space="preserve">โรงเรียนส่งเสริมสุขภาพระดับเพชรที่ผ่านการประเมินรับรอง และได้รับการรับรองประเมินซ้ำตามเกณฑ์ </t>
  </si>
  <si>
    <t xml:space="preserve">โรงเรียนส่งเสริมสุขภาพระดับเพชรอย่างน้อย 3 แห่ง </t>
  </si>
  <si>
    <t xml:space="preserve">โรงเรียนส่งเสริมสุขภาพระดับทองที่พร้อมรับการประเมินสู่ระดับเพชร จำนวน 3 แห่ง และโรงเรียนส่งเสริมสุขภาพระดับเพชรที่ถึงกำหนดประเมินซ้ำ 2 แห่ง </t>
  </si>
  <si>
    <t xml:space="preserve">ค่าเบี้ยเลี้ยง จำนวน 5 คน x 5 วัน x 120 คน </t>
  </si>
  <si>
    <t>4-8 ก.พ.2562</t>
  </si>
  <si>
    <t>ค่าวัสดุ</t>
  </si>
  <si>
    <t>4.ประชุมคณะทำงานฟื้นฟูระดับจังหวัด</t>
  </si>
  <si>
    <t>คณะทำงานฟื้นฟูระดับจังหวัดมีการประชุมขับเคลื่อนงาน ปี ละ 2 ครั้ง</t>
  </si>
  <si>
    <t>1.นักกายภาพบำบัด รพ. ทุกแห่ง 2.ผู้รับผิดชอบงาน สสอ. ทุกแห่ง 3.ประธานชมรมผู้พิการ ทุกประเภท</t>
  </si>
  <si>
    <t>ประชุมคณะทำงานฟื้นฟูระดับจังหวัด.จำนวน  40 คน</t>
  </si>
  <si>
    <t>ค่าอาหารกลางวัน 40. คน x 2 มื้อ ๆ ละ 80 บาท</t>
  </si>
  <si>
    <t>14 ธ.ค.61
24 พ.ค.62</t>
  </si>
  <si>
    <t>กลุ่มงานส่งเสริมสุขภาพ</t>
  </si>
  <si>
    <t>ค่าอาหารว่างและเครื่องดื่ม 40 คน x 4 มื้อ x 20 บาท</t>
  </si>
  <si>
    <t xml:space="preserve">ค่าถ่ายเอกสาร </t>
  </si>
  <si>
    <t xml:space="preserve">รวมงบประมาณโครงการส่งเสริมสุขภาพประชาชนจังหวัดสระแก้ว  
ปีงบประมาณ พ.ศ.2562 (งานประจำ) </t>
  </si>
  <si>
    <t>รวมเป็นเงินทั้งสิ้น</t>
  </si>
  <si>
    <t>2.โครงการประชุมเชิงปฏิบัติการแลกเปลี่ยนเรียนรู้การดำเนินงาน พอ.สว. จังหวัดสระแก้ว ประจำปีงบประมาณ พ.ศ. 2562</t>
  </si>
  <si>
    <t xml:space="preserve">5.ประชุมเชิงปฏิบัติการแลกเปลี่ยนเรียนรู้การดำเนินงาน พอ.สว. </t>
  </si>
  <si>
    <t>มีการประชุม โดยมีแนวทางการดำเนินงาน และติดตามผลการดำเนินงาน</t>
  </si>
  <si>
    <t>เจ้าหน้าที่ที่เกี่ยวข้องทุกแห่ง</t>
  </si>
  <si>
    <t xml:space="preserve">เจ้าหน้าที่สาธารณสุข จำนวน 80 คน </t>
  </si>
  <si>
    <t xml:space="preserve"> ค่าอาหารกลางวัน และค่าอาหารว่างและเครื่องดื่ม จำนวน 80 คน x 1มื้อ x 100  บาท</t>
  </si>
  <si>
    <t>มูลนิธิ พอ.สว.</t>
  </si>
  <si>
    <t>ชื่อกลุ่มงาน ...ควบคุมโรคติดต่อ..............................</t>
  </si>
  <si>
    <t>โครงการ ...................................................................</t>
  </si>
  <si>
    <t>ผู้รับผิด
ชอบ</t>
  </si>
  <si>
    <t>ต.ค</t>
  </si>
  <si>
    <t>พ.ย</t>
  </si>
  <si>
    <t>ธ.ค</t>
  </si>
  <si>
    <t>ม.ค</t>
  </si>
  <si>
    <t>ก.พ</t>
  </si>
  <si>
    <t>มี.ค</t>
  </si>
  <si>
    <t>เมย</t>
  </si>
  <si>
    <t>พค</t>
  </si>
  <si>
    <t>มิ.ย</t>
  </si>
  <si>
    <t>ก.ค</t>
  </si>
  <si>
    <t>ส.ค</t>
  </si>
  <si>
    <t>ก.ย</t>
  </si>
  <si>
    <t>แผนงานที่ 1 งานป้องกันควบคุมโรคติดต่อ และโรคที่ป้องกันได้ด้วยวัคซีน</t>
  </si>
  <si>
    <t>1.1 ประชุมชี้แจงนโยบายและ
ติดตามการดำเนินงานควบคุมโรคระดับอำเภอ</t>
  </si>
  <si>
    <t>ผู้รับผิดชอบระดับอำเภอทราบนโยบายและแนวทางการดำเนินงานฯ</t>
  </si>
  <si>
    <t>ผู้รับผิดชอบงานควบคุมโรค 40 คน</t>
  </si>
  <si>
    <t xml:space="preserve"> - ค่าอาหารว่างและเครื่องดื่ม  40 คนๆละ 2 มื้อๆละ 20 บาท จำนวน 2 ครั้ง</t>
  </si>
  <si>
    <t>กรม คร.</t>
  </si>
  <si>
    <t>16 พ.ย.61
15 ก.พ.62</t>
  </si>
  <si>
    <t>กลุ่มงานควบคุมโรคติดต่อ</t>
  </si>
  <si>
    <t xml:space="preserve"> - ค่าอาหารกลางวัน 40 คนๆละ  1 มื้อ ๆละ 80 บ  จำนวน 2 ครั้ง</t>
  </si>
  <si>
    <t>1.2 สอบสวนโรคและนิเทศติดตามการดำเนินงานควบคุมโรคติดต่อ</t>
  </si>
  <si>
    <t>จนท. กลุ่มงานความคุมโรคติดต่อ 9 คน</t>
  </si>
  <si>
    <t xml:space="preserve">ค่าเบี้ยเลี้ยงเจ้าหน้าที่  9 คนๆละ 18 ครั้งๆละ 120 บาท </t>
  </si>
  <si>
    <t>1.3 อบรมเชิงปฏิบัติการพัฒนาเครือข่าย One health โรคพิษสุนัขบ้าระดับจังหวัด อำเภอ และ ตำบล</t>
  </si>
  <si>
    <t>จนท.สามารถดำเนินงานป้องกันโรคพิษสุนัขบ้าได้อย่างมีประสิทธิภาพ</t>
  </si>
  <si>
    <t>จนท.ผู้รับผิดชอบงานควบคุมโรค/เครือข่าย One health 100 คน</t>
  </si>
  <si>
    <t xml:space="preserve"> - ค่าอาหารว่างและเครื่องดื่ม 100 คนๆละ 2 มื้อๆละ  20 บาท</t>
  </si>
  <si>
    <t>ม.ค. -
 มี.ค.62</t>
  </si>
  <si>
    <t xml:space="preserve">ดาวรุ่ง
</t>
  </si>
  <si>
    <t xml:space="preserve"> - ค่าอาหารกลางวัน 100 คนๆละ 1 มื้อๆละ 80 บาท</t>
  </si>
  <si>
    <t xml:space="preserve"> - ค่าตอบแทนวิทยากรบรรยาย 1 คน 3 ชมๆละ 600 บาท</t>
  </si>
  <si>
    <t xml:space="preserve"> - ค่าตอบแทนวิทยากรฝึกปฏิบัติ  3 คนๆละ 4 ชม. ๆละ ๖๐๐บาท</t>
  </si>
  <si>
    <t xml:space="preserve"> - ค่ายานพาหนะเหมาจ่ายวิทยากร</t>
  </si>
  <si>
    <t xml:space="preserve"> - ค่าวัสดุสำนักงาน</t>
  </si>
  <si>
    <t xml:space="preserve">1.4 ประชุมคณะกรรมการโรคติดต่อจังหวัดสระแก้ว </t>
  </si>
  <si>
    <t>ขับเคลื่อนนโยบาย ระบบ และแนวทางปฏิบัติในการเฝ้าระวัง ป้องกันควบคุมโรคติดต่อ</t>
  </si>
  <si>
    <t>คณะกรรม
การโรคติดต่อ จังหวัดสระแก้ว 21 คน</t>
  </si>
  <si>
    <t xml:space="preserve"> - ค่าเบี้ยประชุมประธานกรรมการ  1 คนๆละ  2 ครั้งๆละ 2,000 บาท</t>
  </si>
  <si>
    <t>ก.พ.-
มิ.ย.62</t>
  </si>
  <si>
    <t xml:space="preserve">ประวิทย์
</t>
  </si>
  <si>
    <t xml:space="preserve"> - ค่าเบี้ยประชุมกรรมการ เลขานุการ และผู้ช่วยเลขานุการ  20 คนๆละ  2 ครั้งๆละ 1,600 บาท</t>
  </si>
  <si>
    <t xml:space="preserve"> - ค่าอาหารว่างและเครื่องดื่ม  30 คนๆละ 2 มื้อๆละ 20 บาท</t>
  </si>
  <si>
    <t>1.5 ประชุมเชิงปฏิบัติการพัฒนามาตรฐานงานสร้างเสริมภูมิคุ้มกันโรคและโรคติดต่อที่ป้องกันได้ด้วยวัคซีน</t>
  </si>
  <si>
    <t>จนท.สามารถให้บริการพร้อมทั้งบันทึกข้อมูล 43 แฟ้ม ได้อย่างถูกต้องและมีประสิทธิภาพ</t>
  </si>
  <si>
    <t>จนท.ผู้รับผิดชอบงานสร้างเสริมภูมิคุ้มกันโรคในรพ./สสอ./รพ.สต. จำนวน 50 คน</t>
  </si>
  <si>
    <t xml:space="preserve"> - ค่าอาหารว่างและเครื่องดื่ม ๕๐ คนๆ2 มื้อๆละ ๒๐ บาท</t>
  </si>
  <si>
    <t>จุฑารัตน์</t>
  </si>
  <si>
    <t xml:space="preserve"> - ค่าอาหารกลางวัน 50 คนๆละ 1 มื้อ ๆละ 80 บาท</t>
  </si>
  <si>
    <t xml:space="preserve"> - ค่าสมมนาคุณวิทยากร  ๑ คนๆ 4 ชม. ๆละ ๖๐๐ บาท</t>
  </si>
  <si>
    <t xml:space="preserve"> - ค่าสมมนาคุณวิทยากรประจำกลุ่ม  ๒ คนๆ ๓ ช.ม. ๆละ ๖๐๐ บาท</t>
  </si>
  <si>
    <t xml:space="preserve"> - ค่าที่พักวิทยากร  2 คน ๒ ห้อง 1 คืนๆละ  ๗00 บาท </t>
  </si>
  <si>
    <t xml:space="preserve"> - ค่าพาหนะวิทยากร </t>
  </si>
  <si>
    <t>แผนงานที่ 2 พัฒนาศักยภาพระบบระบาดวิทยา</t>
  </si>
  <si>
    <t>ผู้บริหารมีศักยภาพในการดำเนินงาน และปฏิบัติงานในหน่วยควบคุมโรคติดต่อ</t>
  </si>
  <si>
    <t xml:space="preserve">ผอ.รพ., สสอ., หน.กลุ่มเวช, ผช.สสอ.หรือหน.คร สสอ.  42 คน </t>
  </si>
  <si>
    <t>ระยะที่ 1 ต่างจังหวัด</t>
  </si>
  <si>
    <t>สคร 6</t>
  </si>
  <si>
    <t xml:space="preserve">วรรณวิมล
</t>
  </si>
  <si>
    <t xml:space="preserve"> - ค่าอาหารว่างและเครื่องดื่ม 42 คนๆละ 4 มื้อ ๆละ 50 บาท</t>
  </si>
  <si>
    <t xml:space="preserve"> - ค่าอาหารกลางวัน 42 คนๆละ 2 มื้อๆละ 300 บาท</t>
  </si>
  <si>
    <t xml:space="preserve"> - ค่าอาหารเย็น 42 คนๆละ 1 มื้อๆละ 350 บาท </t>
  </si>
  <si>
    <t xml:space="preserve"> - ค่าที่พักวิทยากร 2 คนๆ 2 คืนๆละ 1,600บ. </t>
  </si>
  <si>
    <t xml:space="preserve"> - ค่าพาหนะวิทยากร 2 คนๆละ 2,000 บาท</t>
  </si>
  <si>
    <t xml:space="preserve"> - ค่าสมนาคุณวิทยากรบรรยาย  2 คนๆละ 3 ชม.ๆละ 600 บาท</t>
  </si>
  <si>
    <t xml:space="preserve"> - ค่าสมนาคุณวิทยากรฝึกปฏิบัติ 2 คนๆละ 6 ชม.ๆละ 600 บาท </t>
  </si>
  <si>
    <t xml:space="preserve"> - ค่าที่พักผู้จัด 6 คนๆละ 2 คืนๆละ 800 บาท</t>
  </si>
  <si>
    <t xml:space="preserve"> - ค่าที่พัก ผู้เข้าร่วมประชุม 34 คนๆละ  1 คืน ๆละ 800 บาท</t>
  </si>
  <si>
    <t>ระยะที่ 2 ในจังหวัด</t>
  </si>
  <si>
    <t>วรรณวิมล</t>
  </si>
  <si>
    <t xml:space="preserve"> - ค่าอาหารว่างและเครื่องดื่ม 40 คนๆละ 2 มื้อๆละ 20 บาท </t>
  </si>
  <si>
    <t xml:space="preserve"> - ค่าอาหารกลางวัน 40 คนๆละ 1 มื้อๆ ละ 80 บาท</t>
  </si>
  <si>
    <t xml:space="preserve"> - ค่าสมนาคุณวิทยากร 2 คน รวม 7 ชม.ๆละ 600 บ.</t>
  </si>
  <si>
    <t>สร้างระบบฐานข้อมูลทางระบาดวิทยาใช้ในการเฝ้าระวัง ป้องกัน ควบคุมโรค</t>
  </si>
  <si>
    <t>จนท.ระบาดวิทยาระดับจังหวัด / อำเภอ/ ตำบล จำนวน 50 คน</t>
  </si>
  <si>
    <t xml:space="preserve"> - ค่าอาหารว่างและเครื่องดื่ม ๕๐ คนๆ ละ 2 มื้อๆละ ๒๐ บาท</t>
  </si>
  <si>
    <t xml:space="preserve"> - ค่าอาหารกลางวัน 50 คนๆ1 มื้อๆละ 80 บาท </t>
  </si>
  <si>
    <t xml:space="preserve"> - ค่าสมนาคุณวิทยากร  1 คนๆละ 4 ชมๆละ 600 บาท</t>
  </si>
  <si>
    <t xml:space="preserve"> - ค่าสมมนาคุณวิทยากรประจำกลุ่ม  ๒ คนๆละ  ๓ ช.ม.ๆละ ๖๐๐ บ.</t>
  </si>
  <si>
    <t xml:space="preserve"> - ค่าที่พักวิทยากร 2 คน ๒ ห้อง ๑ คืนๆละ ๗00 บาท</t>
  </si>
  <si>
    <t xml:space="preserve">2.3 ประชุมเชิงปฏิบัติการการเขียนรายงานสอบสวนโรคฉบับสมบูรณ์
 </t>
  </si>
  <si>
    <t>ผลงานรายงานสอบสวนโรคฉบับสมบูรณ์</t>
  </si>
  <si>
    <t>จนท.ระบาดวิทยา จำนวน 40 คน</t>
  </si>
  <si>
    <t xml:space="preserve"> - ค่าอาหารว่างและเครื่องดื่ม 40 คนๆ ละ 2 มื้อๆละ 20 บาท </t>
  </si>
  <si>
    <t xml:space="preserve"> - ค่าอาหารกลางวัน 40 คนๆละ 1 มื้อๆละ 80 บาท </t>
  </si>
  <si>
    <t xml:space="preserve"> - ค่าสมนาคุณวิทยากร 2 คน รวม 7 ชมๆละ 600 บาท</t>
  </si>
  <si>
    <t xml:space="preserve">สร้างผลงานการสอบสวนโรคฉบับสมบูรณ์ระดับจังหวัด           </t>
  </si>
  <si>
    <t>จนท.ระบาดวิทยา จำนวน 50 คน</t>
  </si>
  <si>
    <t xml:space="preserve"> - ค่าตอบแทนกรรมการประกวดฯ 6 คนๆละ 4๐๐ บาท</t>
  </si>
  <si>
    <t>วรรณวิมล/จุฑารัตน์/กาญจนา</t>
  </si>
  <si>
    <t xml:space="preserve"> - เงินรางวัลชนะเลิศการประกวดรายงานสอบสวนโรคฉบับสมบูรณ์  ๓ รางวัลๆ ละ 3,๐๐๐ บาท    </t>
  </si>
  <si>
    <t xml:space="preserve">  - เงินรางวัลรองชนะเลิศอับดับที่ 1 การประกวดรายงานสอบสวนโรคฉบับสมบูรณ์ จำนวน ๓ รางวัลๆ ละ 2,๐๐๐ บ.     </t>
  </si>
  <si>
    <t xml:space="preserve"> - เงินรางวัลรองชนะเลิศอับดับที่ 2 การประกวดรายงานสอบสวนโรคฉบับสมบูรณ์ จำนวน ๓ รางวัลๆ ละ  1,๐๐๐ บ.               </t>
  </si>
  <si>
    <t>2.5 สรุปรายงานเฝ้าระวังทางระบาดวิทยา จ.สก ปี 61</t>
  </si>
  <si>
    <t xml:space="preserve">รายงานเฝ้าระวังทางระบาดวิทยา รูปแบบElectric File </t>
  </si>
  <si>
    <t>Electric File</t>
  </si>
  <si>
    <t>2.6 Dead case Conference</t>
  </si>
  <si>
    <t>มีการค้นหาสาเหตุการเกิดโรค การตาย และแนวทางการรักษาโรค</t>
  </si>
  <si>
    <t>จนท.งานควบคุมโรคทุกระดับ</t>
  </si>
  <si>
    <t>ต.ค. 61 - ก.ย. 62</t>
  </si>
  <si>
    <t>2.7 ประชุมคณะกรรมการพัฒนาการควบคุมป้องกันโรคติดต่อตามกฏอนามัยระหว่างประเทศ</t>
  </si>
  <si>
    <t>พัฒนาจังหวัดสุภาพชายแดนตามกฏอนามัยระหว่างประเทศ</t>
  </si>
  <si>
    <t>จนท.ผู้รับผิดชอบงานในรพ./สสอ./จนท.สสจ.สระแก้ว 40 คน</t>
  </si>
  <si>
    <t xml:space="preserve"> - ค่าอาหารว่างและเครื่องดื่ม 40 คนๆละ 2 มื้อๆละ20 บาท</t>
  </si>
  <si>
    <t xml:space="preserve">สคร.6 </t>
  </si>
  <si>
    <t xml:space="preserve"> - ค่าอาหารกลางวัน  40 คนๆละ 1 มื้อๆละ 80 บาท</t>
  </si>
  <si>
    <t>2.8 ประชุมเชิงปฏิบัติการพัฒนาระบบเฝ้าระวังด้านการป้องกันการเกิดและการแพร่ระบาดเชื้อจุลชีพดื้อยา</t>
  </si>
  <si>
    <t>ระบบฐานข้อมูลการรายงานโรคเพื่อป้องกันการเกิดและการแพร่ระบาดของจุลชีพดื้อยา</t>
  </si>
  <si>
    <t>คณะกรรมการพัฒนาระบบเฝ้าระวังด้านการป้องกันการเกิดและการแพร่ระบาดฯ 40 คน</t>
  </si>
  <si>
    <t xml:space="preserve"> - ค่าอาหารว่างและเครื่องดื่ม 40 คนๆละ  8 มื้อๆละ 20 บาท</t>
  </si>
  <si>
    <t xml:space="preserve"> - ค่าอาหารกลางวัน  40 คนๆละ 4 มื้อๆละ 80 บาท</t>
  </si>
  <si>
    <t xml:space="preserve"> - ค่าตอบแทนวิทยากร 1 คนๆละ 3 ชม.ๆละ๖๐๐บาท จำนวน 4 ครั้ง</t>
  </si>
  <si>
    <t>แผนงานที่ 3 งานควบคุมโรคเอดส์ วัณโรค และโรคติดต่อทางเพศสัมพันธ์</t>
  </si>
  <si>
    <t>3.1 ประชุมเชิงปฏิบัติการเพื่อพัฒนาศักยภาพผู้รับผิดชอบงานวัณโรค</t>
  </si>
  <si>
    <t>ผู้รับผิดชอบงานวัณโรคได้รับการพัฒนาศักยภาพให้สามารถดำเนินงานป้องกัน ควบคุมวัณโรค</t>
  </si>
  <si>
    <t>จนท.ผู้รับผิดชอบงานวัณโรคใน รพ./สสอ. 40 คน</t>
  </si>
  <si>
    <t xml:space="preserve"> - ค่าอาหารว่างและเครื่องดื่ม 40 คนๆละ 4 มื้อๆละ 20 บาท</t>
  </si>
  <si>
    <t>วรรณวิมล/กาญจนา</t>
  </si>
  <si>
    <t xml:space="preserve"> - ค่าอาหารกลางวัน  40 คนๆละ 2 มื้อๆละ  80 บาท</t>
  </si>
  <si>
    <t xml:space="preserve"> - ค่าตอบแทนวิทยากรบรรยาย  2 คนๆละ 3 ชม. ๆละ  ๖๐๐บาท</t>
  </si>
  <si>
    <t xml:space="preserve"> - ค่าตอบแทนวิทยากรฝึกปฏิบัติ  2 คนๆละ 4 ชม. ๆละ ๖๐๐บาท</t>
  </si>
  <si>
    <t xml:space="preserve"> - ค่าพาหนะวิทยากร 1 คน</t>
  </si>
  <si>
    <t xml:space="preserve"> - ค่าที่พักวิทยากร 1 คนๆละ 2 คืนๆละ 700 บาท</t>
  </si>
  <si>
    <t>3.2 ประชุมเชิงปฏิบัติการเพื่อติดตามและทบทวนผลการดำเนินงานวัณโรค</t>
  </si>
  <si>
    <t>ทบทวนและติดตามผลการดำเนินงานวัณโรค</t>
  </si>
  <si>
    <t>จนท.ผู้รับผิดชอบงานวัณโรคใน รพ./สสอ. จำนวน 40 คน</t>
  </si>
  <si>
    <t xml:space="preserve"> - ค่าอาหารว่างและเครื่องดื่ม 40 คนๆละ 8 มื้อๆละ 20 บาท</t>
  </si>
  <si>
    <t xml:space="preserve"> - ค่าตอบแทนวิทยากร  1 คนๆละ 3 ชม.ๆละ ๖๐๐ บาท  จำนวน 4 ครั้ง</t>
  </si>
  <si>
    <t>3.3 การเฝ้าระวังพฤติกรรมที่เสี่ยงต่อการติดเชื้อเอชไอวีในประชากรกลุ่มเป้าหมาย</t>
  </si>
  <si>
    <t>วิเคราะห์ข้อมูลและสถานการณ์เอดส์ระดับจังหวัด</t>
  </si>
  <si>
    <t>นร./ทหารเกณฑ์/หญิงบริการ จำนวน 1,500 คน</t>
  </si>
  <si>
    <t xml:space="preserve"> - ค่าจ้างเหมาบันทึกและวิเคราะห์ข้อมูล </t>
  </si>
  <si>
    <t>พ.ค. - ก.ค.62</t>
  </si>
  <si>
    <t>3.4 มหกรรมคัดกรองวัณโรค</t>
  </si>
  <si>
    <t>ประชาชนตระหนักและเข้าถึงบริการตรวจคัดกรองวัณโรค</t>
  </si>
  <si>
    <t>ประชาชนทั่วไปใน จ.สระแก้ว</t>
  </si>
  <si>
    <t xml:space="preserve"> - ค่าจ้างเหมาจัดทำชุดนิทรรศการ 7 ชุดๆละ 1,600 บาท</t>
  </si>
  <si>
    <t>ต.ค.-ธ.ค.61</t>
  </si>
  <si>
    <t>3.5 ประชุมชี้แจงการดำเนินกิจกรรมเจาะเลือดหาการติดเชื้อเอชไอวีในเรือนจำ</t>
  </si>
  <si>
    <t>แจ้งแนวทางดำเนินกิจกรรมเจาะเลือดหาการติดเชื้อเอชไอวีในเรือนจำ</t>
  </si>
  <si>
    <t>จนท.สสจ./จนท.รพร./จนท.สสอ.เมือง/จนท.เรือนจำ 20 คน</t>
  </si>
  <si>
    <t>งบประมาณรอโอนจากสำนักโรคเอดส์ฯ</t>
  </si>
  <si>
    <t>สอวพ.</t>
  </si>
  <si>
    <t>3.6 การดำเนินกิจกรรมเจาะเลือดหาการติดเชื้อเอชไอวีในเรือนจำ</t>
  </si>
  <si>
    <t>ดำเนินกิจกรรมเจาะเลือดหาการติดเชื้อเอชไอวีในเรือนจำ</t>
  </si>
  <si>
    <t>ผู้ต้องขังในเรือนจำจังหวัดสระแก้ว จำนวน 858 คน</t>
  </si>
  <si>
    <t>สพฉ.</t>
  </si>
  <si>
    <t>ต.ค.61-
ก.ย.62</t>
  </si>
  <si>
    <t>กลุ่มงานควบคุมโรคติด ต่อ</t>
  </si>
  <si>
    <t>จัดประชุมคณะกรรมการเพื่อพิจารณาคัดเลือกตามหลักเกณฑ์ของ สพฉ. และงานอื่นๆที่เกี่ยวข้อง 5 ครั้ง</t>
  </si>
  <si>
    <t>สามารถคัดเลือกบุคคลและ
หน่วยงานตามหลักเกณฑ์ และยุติธรรม</t>
  </si>
  <si>
    <t xml:space="preserve">คณะกรรม
การ 5 คน </t>
  </si>
  <si>
    <t>การแข่งขันทักษะกู้ชีพกู้ภัย (EMS Rally) จังหวัดสระแก้ว และระดับเขต 2562</t>
  </si>
  <si>
    <t>จัดประชุมเชิงปฏิบัติการเครือข่ายการแพทย์ฉุกเฉินจังหวัด 1 ครั้ง
และแข่งระดับเขต 1 ครั้ง</t>
  </si>
  <si>
    <t xml:space="preserve">อาสาสมัครกู้ชีพมีโอกาสแลกเปลี่ยนทักษะและประสบการณ์การแพทย์ฉุกเฉิน </t>
  </si>
  <si>
    <t xml:space="preserve"> ครือข่ายการแพทย์ฉุกเฉินจังหวัด 500 คน
</t>
  </si>
  <si>
    <t xml:space="preserve">การอบรมหลักสูตรผู้ปฏิบัติการฉุกเฉินเบื้องต้น (Emergency Medical Responder : EMR 40 ชั่วโมง )  </t>
  </si>
  <si>
    <t>จัดอบรมเชิงปฏิบัติการ ฯ จำนวน 1 รุ่นๆละ 4 วัน</t>
  </si>
  <si>
    <t>อาสาสมัครกู้ชีพมีความรู้ และทักษะตามหลักสูตร</t>
  </si>
  <si>
    <t xml:space="preserve">อปท/มูลนิธิ/สมาคม 2 รุ่นๆละ 70 คน </t>
  </si>
  <si>
    <t xml:space="preserve"> - ค่าสมนาคุณวิทยากร 5 คนๆละ 16 ชั่วโมงๆละ 400 บาท
 - ค่าอาหารกลางวัน 70 คนๆละ 4 มื้อๆละ 80 บาท
 - ค่าอาหารว่างและเครื่องดื่ม 70 คนๆละ  8 มื้อๆละ 20 บาท
 - ค่าวัสดุสำนักงาน 10,400 บาท </t>
  </si>
  <si>
    <t>การอบรมหลักสูตรการพัฒนาศักยภาพบุคลากรการคัดแยกผู้ป่วยฉุกเฉิน</t>
  </si>
  <si>
    <t>จัดอบรมเชิงปฏิบัติการ ฯ จำนวน 1 รุ่นๆละ 2 วัน</t>
  </si>
  <si>
    <t>บุคลกรการแพทย์ฉุกเฉินมีศักยภาพในการคัดแยกผู้ป่วยฉุกเฉิน</t>
  </si>
  <si>
    <t>บุคลกรการแพทย์ฉุกเฉิน      65 คน</t>
  </si>
  <si>
    <t xml:space="preserve"> - ค่าสมนาคุณวิทยากร 6 คนๆละ 8 ชั่วโมงๆละ  600 บ.   
 - ค่าที่พัก 54 คนๆละ 2 คืนๆละ 700 บ.  - ค่าอาหารกลางวัน 65 คนๆละ 2 มื้อๆละ 300 บ. 
 - ค่าอาหารเย็น 65 คนๆละ 1 มื้อๆละ 350 บ. 
 - ค่าอาหารว่างและเครื่องดื่ม 65 คนๆละ 4 มื้อๆละ 50 บาท  
 - ค่าเช่าห้องประชุม  6,000 บาท X 2 วัน - ค่าวัสดุสำหรับจัดการอบรม 8850 บ.</t>
  </si>
  <si>
    <t xml:space="preserve">เก็บข้อมูลผู้บาดเจ็บ/ป่วยฉุกเฉิน  และติดตาม EMS ในช่วงเทศกาลสำคัญ  </t>
  </si>
  <si>
    <t xml:space="preserve">เก็บขิ้มูลและติดตามนิเทศงาน ฯ ปีใหม่/สงกรานต์  2 ครั้ง </t>
  </si>
  <si>
    <t xml:space="preserve">สามาถเก็บข้อมูลเจ็บ/ป่วยฉุกเฉิน 
 และติดตามนิเทศศูนย์รับแจ้งเหตุ และหน่วยปฏิบัติการฯในช่วงเทศกาลสำคัญ  </t>
  </si>
  <si>
    <t>เจ้าหน้าที่เก็บข้อมูล และติดตามนิเทศ 6 คน</t>
  </si>
  <si>
    <t>ม.ค.เม.ย.62</t>
  </si>
  <si>
    <t>การซ้อมแผนอุบัติเหตุหรือการอบรมอาสาสมัครฉุกเฉิน</t>
  </si>
  <si>
    <t>สนับสนุนงบฯ รพ.จำนวน 9 แห่ง</t>
  </si>
  <si>
    <t>เครือข่ายมีความพร้อมในการรองรับอุบัติเหตุหมู่</t>
  </si>
  <si>
    <t>รพ.  9 แห่ง</t>
  </si>
  <si>
    <t xml:space="preserve"> สนับสนุนงบประมารให้ รพ.ทุกแห่งๆละ 20,000 บาท</t>
  </si>
  <si>
    <t>จ้างเจ้าหน้าที่จัดการระบบการแพทย์ฉุกเฉิน อุบัติเหตุ และสาธารณภัย</t>
  </si>
  <si>
    <t>จ้างเหมาเจ้าหน้าที่จัดการระบบการแพทย์ฉุกเฉิน อุบัติเหตุ และ       สาธารณภัย 1 คน</t>
  </si>
  <si>
    <t xml:space="preserve"> สามารถจัดการระบบการแพทย์ฉุกเฉิน 
อุบัติเหตุจราจรและ
สาธารณภัย
</t>
  </si>
  <si>
    <t>1 คน</t>
  </si>
  <si>
    <t xml:space="preserve"> - ค่าจ้างเจ้าหน้าที่  ๑ คนๆละ  19,700 บาท  จำนวน  12  เดือน             </t>
  </si>
  <si>
    <t xml:space="preserve">จัดทำแบบบันทึกการสั่งการและแบบบันทึกการปฏิบัติการฉุกเฉิน                     </t>
  </si>
  <si>
    <t>จัดทำแบบบันทึกฯ จำนวน 300 เล่ม</t>
  </si>
  <si>
    <t>สนับสนุนเครือข่าย EMS เพื่อเบิกจ่ายค่าตอบแทน</t>
  </si>
  <si>
    <t>300 เล่ม</t>
  </si>
  <si>
    <t xml:space="preserve"> มี.ค.62</t>
  </si>
  <si>
    <t xml:space="preserve"> ค่าใช้จ่ายในการประชุม/อบรมที่เกี่ยวข้อง EMSและ  สาธารณภัย 
</t>
  </si>
  <si>
    <t xml:space="preserve"> สามารถเบิกค่าใช้จ่ายในการประชุม/อบรมที่เกี่ยวข้อง EMSและ  สาธารณภัย 
</t>
  </si>
  <si>
    <t>เครือข่ายการแพทย์ฉุกเฉินสามารถปฏิบัติงานได้อย่างมีประสิทธิภาพ</t>
  </si>
  <si>
    <t>เครือข่ายการแพทย์ฉุกเฉิน</t>
  </si>
  <si>
    <t xml:space="preserve"> - ค่าใช้จ่ายในการประชุม และอบรมที่เกี่ยวข้อง</t>
  </si>
  <si>
    <t>การอบรมหลักสูตร Mini-MERT เพื่อตอบโต้ภาวะฉุกเฉินด้านสาธารณภัย</t>
  </si>
  <si>
    <t>บุคลการกรแพทย์ฉุกเฉินมีศักยภาพในตอบโต้ภาวะฉุกเฉินด้านสาธารณภัย</t>
  </si>
  <si>
    <t xml:space="preserve"> - ค่าสมนาคุณวิทยากร 6 คนๆละ 8 ชั่วโมงๆละ  600 บาท  
 - ค่าที่พัก 54 คนๆละ 2 คืนๆละ 700 บาท
  - ค่าอาหารกลางวัน 65 คนๆละ 2 มื้อๆละ 300 บาท 
 - ค่าอาหารเย็น 65 คนๆละ 1 มื้อๆละ 350 บาท
 - ค่าอาหารว่างและเครื่องดื่ม 65 คนๆละ 4 มื้อๆละ 50 บาท  
 - ค่าเช่าห้องประชุม  2 วันๆละ 5,000 บาท
 - ค่าวัสดุสำหรับจัดการอบรม  8850 บาท</t>
  </si>
  <si>
    <t xml:space="preserve">การเฝ้าระวัง/รวบรวมข้อมูล
การติดตาม กำกับ นิเทศ
งานและประเมินผลการตอบโต้ภาวะฉุกเฉินทางการแพทย์และสาธารณสุข </t>
  </si>
  <si>
    <t xml:space="preserve">ติดตาม กำกับ นิเทศงาน และประเมินผลการตอบโต้ภาวะฉุกเฉินทางการแพทย์และสาธารณสุข </t>
  </si>
  <si>
    <t>สามารถเฝ้าระวัง รวบรวมข้อมูล ติดตาม กำกับ นิเทศงาน และประเมินที่เกี่ยวกับการตอบโต้ภาวะฉุกเฉินฯ</t>
  </si>
  <si>
    <t xml:space="preserve">บุคลากร สสจ.สระแก้ว  </t>
  </si>
  <si>
    <t xml:space="preserve"> - ค่าเบี้ยเลี้ยง 5 คนๆละ 10 วันๆละ ๑๒0 บ.</t>
  </si>
  <si>
    <t>ติดตาม นิเทศ
การดำเนินงาน และการประเมิน ตำบล No-Accident และทีมผู้ก่อการดี</t>
  </si>
  <si>
    <t>ผลการประเมินตำบล No-Accident และทีมผู้ก่อการดี</t>
  </si>
  <si>
    <t xml:space="preserve"> - ตำบล n0-Accident ผ่านเกณฑ์ 9 ตำบล
-ทีมผู้ก่อการดีที่สมัครปี 2562 ผ่านการประเมิน</t>
  </si>
  <si>
    <t xml:space="preserve"> -ตำบลN0-Accident 9 ตำบล
-ทีมผู้ก่อการดีที่สมัครปี 2562</t>
  </si>
  <si>
    <t xml:space="preserve"> - ค่าเบี้ยเลี้ยง 5 คนๆละ 10 วันๆละ ๑๒0 บาท</t>
  </si>
  <si>
    <t xml:space="preserve">ค่าโล่ห์รางวัลตำบล No-Accident ที่ 1-3 </t>
  </si>
  <si>
    <t>จัดทำโล่ห์รางวัลตำบล No-Accident  3 อัน</t>
  </si>
  <si>
    <t>ตำบลผ่านเกณพ์ตำบล No-Accident</t>
  </si>
  <si>
    <t xml:space="preserve"> - ค่าทำโล่ห์รางวัล 3 อันๆละ 2000 บาท</t>
  </si>
  <si>
    <t>แหล่งงบประมาณ</t>
  </si>
  <si>
    <t>สรุปยอดรายละเอียดค่าใช้จ่ายตามแผนงาน</t>
  </si>
  <si>
    <t>แผน1 งานป้องกันควบคุมโรคติดต่อฯ</t>
  </si>
  <si>
    <t>สคร.6 ชลบุรี</t>
  </si>
  <si>
    <t>แผน2 พัฒนาศักยภาพระบบระบาดวิทยา</t>
  </si>
  <si>
    <t>แผน3 งานควบคุมโรคเอดส์ วัณโรค และโรคติดต่อทางเพศสัมพันธ์</t>
  </si>
  <si>
    <t>แผน4 แผนงานพัฒนาการแพทย์ฉุกเฉิน</t>
  </si>
  <si>
    <t>กองทุนผู้สูงอายุ</t>
  </si>
  <si>
    <t>โครงการคุ้มครองและส่งเสริมภูมิปัญญาการแพทย์แผนไทยและสมุนไพร จังหวัดสระแก้ว  ปี 2562</t>
  </si>
  <si>
    <t>1. การสำรวจภูมิปัญญาการแพทย์แผนไทย</t>
  </si>
  <si>
    <t xml:space="preserve">1.1  การสำรวจบุคลากร 5 กลุ่ม
*การสำรวจตำรับ/ตำรา
*การสำรวจป่าชุมชน/พื้นที่เขตอนุรักษ์
</t>
  </si>
  <si>
    <t>มีทะเบียนบุคลากรด้านการแพทย์แผนไทย 5 กลุ่ม เพิ่มขึ้นไม้อยกว่า 50 คน</t>
  </si>
  <si>
    <t xml:space="preserve"> - รอบ 6 เดือน ไม่น้อยกว่า  25 คน
 - รอบ 12 เดือน ไม่น้อยกว่า  50 คน</t>
  </si>
  <si>
    <t>บุคลากรด้านการแพทย์แผนไทย 5 กลุ่ม จังหวัดสระแก้ว /9 อำเภอ</t>
  </si>
  <si>
    <t>1. ค่าถ่ายเอกสาร</t>
  </si>
  <si>
    <t>กองทุนภูมิปัญญาฯ กรมการแพทย์แผนไทย</t>
  </si>
  <si>
    <t>มค./เมย.62</t>
  </si>
  <si>
    <t>2. ค่าเบี้ยเลี้ยงเจ้าหน้าที่จำนวน 3 คนๆละ 9 วันๆละ 120 บาท</t>
  </si>
  <si>
    <t>3. ค่าตอบแทนปฏิบัติงานนอกเวลาราชการและวันหยุดราชการในการบันทึกข้อมูล/ตรวจสอบข้อมูล</t>
  </si>
  <si>
    <t>3.1 วันปกติ 4 คนๆละ 3 วันๆละ 200บาท</t>
  </si>
  <si>
    <t>3.2 วันหยุด 2 คนๆละ 4 วันๆละ 420 บาท</t>
  </si>
  <si>
    <t>กองทุน กรมแผนไทย</t>
  </si>
  <si>
    <t xml:space="preserve"> - หมอพื้นบ้านได้รับการออกหนังสือรับรองเพิ่มขึ้น      </t>
  </si>
  <si>
    <t xml:space="preserve"> - หมอพื้นบ้านได้รับการออกหนังสือรับรองเพิ่มขึ้น ไม่น้อยกว่า 5 คน</t>
  </si>
  <si>
    <t>หมอพื้นบ้าน จังหวัดสระแก้ว</t>
  </si>
  <si>
    <t>1. ค่าอาหารกลางวันจำนวน 10 คนๆละ 2วันๆละ 1 มื้อๆละ 80 บาท</t>
  </si>
  <si>
    <t>กองทุนภูมิปัญญาฯ</t>
  </si>
  <si>
    <t>มี.ค./ก.ค. 62</t>
  </si>
  <si>
    <t>สสจ. สก</t>
  </si>
  <si>
    <t>2. ค่าอาหารว่างและเครื่องดื่มจำนวน 10   คนๆละ 2 วันๆละ 2 มื้อๆละ 20 บาท</t>
  </si>
  <si>
    <t>3. ค่าพาหนะเหมาจ่ายผู้เข้าร่วมประชุม จำนวน 5 คนๆละ 2 วันๆละ 250 บาท</t>
  </si>
  <si>
    <t>3.การจดสิทธิภุมิปัญญาการแพทย์แผนไทย</t>
  </si>
  <si>
    <t>ภูมิปัญญาส่วนบุคคลได้รับการจดสิทธิ</t>
  </si>
  <si>
    <t>หมอพื้นบ้าน
*ตำรับ/ตำรา</t>
  </si>
  <si>
    <t>4. การประชุมคณะอนุกรรมการคุ้มครองและส่งเสริมปัญญาการแพทย์แผนไทยระดับจังหวัด</t>
  </si>
  <si>
    <t>จัดประชุมคณะอนุกรรมการฯ ไม่น้อยกว่า 1 ครั้ง ต่อปี</t>
  </si>
  <si>
    <t>จำนวน 1 ครั้ง</t>
  </si>
  <si>
    <t>แพทย์แผนไทย/แพทย์แผนไทยประยุกต์ จังหวัดสระแก้วและผู้ที่เกี่ยวข้อง</t>
  </si>
  <si>
    <t>1. ค่าอาหารกลางวันจำนวน 30 คนๆละ 2วันๆละ 1 มื้อๆละ 80 บาท</t>
  </si>
  <si>
    <t>กองทุนภูมิปัญญาฯ กรมแผนไทย</t>
  </si>
  <si>
    <t>2. ค่าอาหารว่างและเครื่องดื่มจำนวน 30   คนๆละ 1 วันๆละ 2 มื้อๆละ 20 บาท</t>
  </si>
  <si>
    <t>5.จัดตั้งชมรมแพทย์แผนไทยจังหวัดสระแก้ว</t>
  </si>
  <si>
    <t>1) ประสานและจัดตั้งชมรม ฯ
2) ประชุมจัดตั้งคณะทำงานและวางแผนการดำเนินงานร่างกฎระเบียบ ชมรมแพทย์แผนไทย และจัดทำรูปเล่ม กฎ ระเบียบ
3) รับสมัครสมาชิกชมรมฯ
4) จัดทำทะเบียนสมาชิกชมรมจังหวัดสระแก้ว</t>
  </si>
  <si>
    <t xml:space="preserve"> - เพื่อให้เกิดการรวมกลุ่มบุคลากรด้านการแพทย์แผนไทยและเป็นแกนหลักในการขับเคลื่อนและพัฒนางานด้านการแพทย์แผนไทย</t>
  </si>
  <si>
    <t>มีชมรมแพทย์แผนไทยจังหวัดสระแก้ว จำนวน 1 ชมรม</t>
  </si>
  <si>
    <t>บุคลากรด้านการแพทย์แผนไทยจังหวัดสระแก้ว 30คน</t>
  </si>
  <si>
    <t>1. ค่าอาหารกลางวันจำนวน 20 คนๆละ 2 วันๆละ 1 มื้อๆละ 80 บาท</t>
  </si>
  <si>
    <t>2. ค่าอาหารว่างและเครื่องดื่มจำนวน 20       คนๆละ 2วันๆละ2 มื้อๆละ 20 บาท</t>
  </si>
  <si>
    <t>3. ค่าถ่ายเอกสาร</t>
  </si>
  <si>
    <t>สสก.สก</t>
  </si>
  <si>
    <t xml:space="preserve">6 การจ้างผู้ปฏิบัติงานประจำสำนักงานนายทะเบียนจังหวัด </t>
  </si>
  <si>
    <t>การจัดจ้างเหมาบริการผู้ปฏิบัติงานประจำสำนักงาน
นายทะเบียนจังหวัด (นักจัดการงานทั่วไป/แพทย์แผนไทย)</t>
  </si>
  <si>
    <t xml:space="preserve">  -ปฏิบัติงานเลขานุการ/วิชาการตามบทบาทนายทะเบียนจังหวัด
 -งานที่ได้รับมอบหมาย</t>
  </si>
  <si>
    <t xml:space="preserve"> - ประเมินผลสัมฤทธิ์การปฏิบัติงานรอบ 6 เดือน และ 12 เดือน</t>
  </si>
  <si>
    <t>แพทย์แผนไทย 1 คน</t>
  </si>
  <si>
    <t>1 ต.ค.61 ถึง 
30 ก.ย.62</t>
  </si>
  <si>
    <t>สสจสก</t>
  </si>
  <si>
    <t>7 การเผยแพร่และประชาสัมพันธ์ภูมิปัญญาการแพทย์</t>
  </si>
  <si>
    <t>7.1 การจัดงานวันภูมิปัญญาการแพทย์แผนไทยแห่งชาติประจำปี 2562</t>
  </si>
  <si>
    <t>1.1 ประชาสัมพันธ์และจัดกิจกรรม ด้านการแพทย์แผนไทย
1.2 จัดแสดง ชีวประวัติพระบิดาแห่งการแพทย์ แผนไทย
1.3 รายงานผลการดำเนินงาน</t>
  </si>
  <si>
    <t xml:space="preserve"> - เพื่อกระตุ้นและปลูกจิตสำนึกให้คนไทยทั้งชาติได้รู้จักและตระหนักในคุณค่าของภูมิปัญญาการแพทย์แผนไทย
 -ประชาชนได้รับความรู้และได้รับบริการด้านแพทย์แผนไทย</t>
  </si>
  <si>
    <t>แพทย์แผนไทย/
แพทย์แผนไทย
ประยุกต์</t>
  </si>
  <si>
    <t>9 อำเภอ/สสจ.</t>
  </si>
  <si>
    <t>รพ./สสอ./รพ.สต.ทุกแห่ง</t>
  </si>
  <si>
    <t>7. 2. การจัดงานมหกรรมการแพทย์แผนไทยแห่งชาติปี 2562</t>
  </si>
  <si>
    <t>2.1  จัดแสดงนิทรรศการเผยแพร่ความรู้ ภูมิปัญญาการแพทย์แผนไทย</t>
  </si>
  <si>
    <t xml:space="preserve"> - เพื่อจัดแสดงผลงานและเผยแพร่ความรู้ทางด้านการแพทย์แผนไทย</t>
  </si>
  <si>
    <t>ผู้รับผิดชอบงาน/แพทย์แผนไทย/
แพทย์แผนไทย
ประยุกต์</t>
  </si>
  <si>
    <t>8 คน</t>
  </si>
  <si>
    <t>1. ค่าจ้างเหมาจัดบูธนิทรรศการ</t>
  </si>
  <si>
    <t>2. ค่าเบี้ยเลี้ยงเจ้าหน้าที่จำนวน 8 คนๆละ 6 วันๆละ 240 บาท</t>
  </si>
  <si>
    <t>3. ค่าที่พัก 8 คนๆละ 5 คืนๆละ 700 บาท</t>
  </si>
  <si>
    <t>กองทุนฯ</t>
  </si>
  <si>
    <t>3.งานมหกรรมสมุนไพรแห่งชาติและการประชุมวิชาการประจำปีการแพทย์แผนไทย การแพทย์พื้นบ้านและการแพทย์ทางเลือกแห่งชาติ ครั้งที่ 15</t>
  </si>
  <si>
    <t>3.1 เข้าร่วมงานมหกรรมสมุนไพรแห่งชาติและการประชุมวิชาการประจำปีการแพทย์แผนไทย การแพทย์พื้นบ้านและการแพทย์ทางเลือกแห่งชาติ ครั้งที่ 15</t>
  </si>
  <si>
    <t xml:space="preserve">  -เพื่อเข้าร่วมงานมหกรรมสมุนไพรแห่งชาติและส่งผลงานวิชาการประจำปีการแพทย์แผนไทย การแพทย์พื้นบ้านและการแพทย์ทางเลือกแห่งชาติ ครั้งที่ 15</t>
  </si>
  <si>
    <t xml:space="preserve"> แพทย์แผนไทย/
แพทย์แผนไทย
ประยุกต์</t>
  </si>
  <si>
    <t>1. ค่าที่พัก 6 คนๆละ 2 คืนๆละ
 700บาท</t>
  </si>
  <si>
    <t>2. ค่าเบี้ยเลี้ยง 6 คนๆละ 3 วันๆละ 240 บาท</t>
  </si>
  <si>
    <t xml:space="preserve"> 3.2 ศึกษาดูงานและประชุมปฏิบัติการ
 แลกเปลี่ยนเรียนรู้ด้านการแพทย์แผนไทย และการแพทย์พื้นบ้าน</t>
  </si>
  <si>
    <t xml:space="preserve"> - เพื่อศึกษาดูงานแลกเปลี่ยนเรียนรู้
ด้านการแพทย์แผนไทย</t>
  </si>
  <si>
    <t>9 อำเภอ</t>
  </si>
  <si>
    <t>25 คน</t>
  </si>
  <si>
    <t xml:space="preserve">1. ค่าจ้างเหมารถตู้ 2 คันๆละ 1 วันๆละ 3,500 บาท </t>
  </si>
  <si>
    <t>2. ค่าเบี้ยเลี้ยงผู้เข้าร่วมประชุม 25 คนๆละ 240 บาท</t>
  </si>
  <si>
    <t>ก.ย.-ส.ค.62</t>
  </si>
  <si>
    <t>4. โครงการอบรมทางไกลถ่ายทอดความรู้ประสบการณ์เวชปฏิบัติแผนไทยสำหรับแพทย์แผนไทย(Teleconference)</t>
  </si>
  <si>
    <t>4.1โครงการอบรมทางไกลถ่ายทอดความรู้ประสบการณ์เวชปฏิบัติแผนไทยสำหรับแพทย์แผนไทย(Teleconference)</t>
  </si>
  <si>
    <t xml:space="preserve">  - เพื่อถ่ายทอดความรู้และประสบการณ์ด้านเวชปฏิบัติแผนไทยจากครูแพทย์แผนไทยที่เชี่ยวชาญให้แก่แพทย์แผนไทยซึ่งปฏิบัติงานเวชในสถานบริการสาณารณสุขทุกแห่ง</t>
  </si>
  <si>
    <t>10 คน</t>
  </si>
  <si>
    <t>1. ค่าอาหารกลางวันจำนวน 10 คนๆละ  12 วันๆละ 1 มื้อๆละ 80 บาท</t>
  </si>
  <si>
    <t>2. ค่าอาหารว่างและเครื่องดื่มจำนวน 10  คนๆละ 12 วันๆละ 2 มื้อๆละ 20 บาท</t>
  </si>
  <si>
    <t>พ.ย.61 -ก.ย.62</t>
  </si>
  <si>
    <t>5.การส่งเสริม 3 อ. 2 ส. ในการดูแลประชาชนด้วย Healthliteracy</t>
  </si>
  <si>
    <t>5.1 สร้างการรับรู้ในการใช้สมุนไพรดูแลสุขภาพแก่ประชาชนตามกลุ่มวัย โดยเน้นกลุ่มโรค Stroke , ข้อเข่าเสื่อม , สะเก็ดเงิน , การกระตุ้นและส่งเสริมพัฒนาการเด็ก</t>
  </si>
  <si>
    <t xml:space="preserve"> -ประชาชนได้รับข้อมูลข่าวสารในการใช้สมุนไพรดูแลสุขภาพของประชาชน จากสื่อต่างๆเช่น Facebook , Youtube ,แผ่นพับ,หอกระจายเสียงหมู่บ้าน,วิทยุชุมชน</t>
  </si>
  <si>
    <t xml:space="preserve"> -กลุ่มวัย
 -อสม./แกนนำสุขภาพ
 -เจ้าหน้าที่สาธารณสุข
 -ประชาชนทั่วไป</t>
  </si>
  <si>
    <t xml:space="preserve"> -ประชาชนเข้าใจในการใช้สมุนไพรเบื้องต้น</t>
  </si>
  <si>
    <t xml:space="preserve">   - ค่าถ่ายเอกสาร  </t>
  </si>
  <si>
    <t xml:space="preserve"> -ประชาชนเข้าถึงการบริการแพทย์แผนไทย และการใช้สมุนไพรในชุมชน </t>
  </si>
  <si>
    <t xml:space="preserve">  - ค่าเบี้ยเลี้ยงจำนวน 3 คนๆละ 5วันๆละ 240 บาท </t>
  </si>
  <si>
    <t xml:space="preserve"> -ประชาชนสามารถนำสมุนไพรไปปฏิบัติใช้ในชีวิตประจำวันได้</t>
  </si>
  <si>
    <t xml:space="preserve"> -ได้สื่อความรู้ Stroke , ข้อเข่าเสื่อม , สะเก็ดเงิน , การกระตุ้นและส่งเสริมพัฒนาการเด็ก</t>
  </si>
  <si>
    <t>ต.ค.61-ม.ค.62</t>
  </si>
  <si>
    <t>5.2ส่งเสริม 3 อ. 2 ส. ตามกลุ่มวัยด้วยการแพทย์แผนไทย</t>
  </si>
  <si>
    <t xml:space="preserve"> -ประชาชนสามารถใช้สมุนไพรและองค์ความรู้ด้านแพทย์แผนไทยดูแลตนเองตามกลุ่มวัย </t>
  </si>
  <si>
    <t>แพทย์แผนไทย/แพทย์แผนไทยประยุกต์ /</t>
  </si>
  <si>
    <t xml:space="preserve"> -ส่งเสริมประชาชนในการใช้หลัก 3 อ 2 ส. ในกลุ่มปกติ กลุ่มเสี่ยง และ กลุ่มผิดปกติ ด้วยการแพทย์แผนไทย</t>
  </si>
  <si>
    <t>ก.พ.-พ.ค.62</t>
  </si>
  <si>
    <t>13 ธ.ค.61
19 เม.ย.62
16ส.ค.62</t>
  </si>
  <si>
    <t>กองทุนแรงงานต่างด้าง</t>
  </si>
  <si>
    <t>อย</t>
  </si>
  <si>
    <t>สบส</t>
  </si>
  <si>
    <t>ระยะเวลา
ระบุ (ว ด ป)</t>
  </si>
  <si>
    <t>2.ค่าอาหารว่างและเครื่องดื่ม 120 คนๆ 2 มื้อ ละ 120 บาท  2 ครั้ง</t>
  </si>
  <si>
    <t>5ค่าตอบแทนการปฏิบัติงานนอกเวลาราชการและวันหยุดราชการ จำนวน 2 ครั้ง</t>
  </si>
  <si>
    <r>
      <t>2.</t>
    </r>
    <r>
      <rPr>
        <sz val="14"/>
        <color theme="1"/>
        <rFont val="TH SarabunIT๙"/>
        <family val="2"/>
      </rPr>
      <t>1 ประชุมเชิงปฏิบัติ</t>
    </r>
    <r>
      <rPr>
        <sz val="14"/>
        <rFont val="TH SarabunIT๙"/>
        <family val="2"/>
      </rPr>
      <t>การพัฒนาศักยภาพผู้บริหารเพื่อปฏิบัติงานในหน่วยควบคุมโรคติดต่อ (CDCU)</t>
    </r>
  </si>
  <si>
    <r>
      <rPr>
        <sz val="14"/>
        <color theme="1"/>
        <rFont val="TH SarabunIT๙"/>
        <family val="2"/>
      </rPr>
      <t>2.2 ประชุมเชิงปฏิบัติการพัฒนา</t>
    </r>
    <r>
      <rPr>
        <sz val="14"/>
        <rFont val="TH SarabunIT๙"/>
        <family val="2"/>
      </rPr>
      <t>ระบบเฝ้าระวังทางระบาดวิทยา</t>
    </r>
  </si>
  <si>
    <t xml:space="preserve"> - ค่าอาหารว่างและเครื่องดื่ม  30 คนๆละ  1 มื้อๆละ 20 บาท  จำนวน  4 ครั้ง</t>
  </si>
  <si>
    <t xml:space="preserve"> - ค่าตอบแทนคณะกรรมการ 5 คนๆละ 400 บาท   จำนวน 5 ครั้ง </t>
  </si>
  <si>
    <t>แผนงานที่ 4.1 การพัฒนาระบบการแพทย์ฉุกเฉิน</t>
  </si>
  <si>
    <t>แผนงานที่ 4.2 การพัฒนาศูนย์ปฏิบัติการภาวะฉุกเฉิน</t>
  </si>
  <si>
    <t>แผนงานที่ 4.3 อุบัติเหตุทางถนน และป้องกันการจมน้ำ</t>
  </si>
  <si>
    <t>ค่าตอบแทนคณะกรรมการพิจารณาคัดเลือกบุคคลและหน่วยงานเกี่ยวกับการแพทย์ฉุกเฉิน และสาธารณภัย</t>
  </si>
  <si>
    <t>ประชุมคณะกรรมการ/ คณะทำงานการแพทย์ฉุกเฉิน อุบัติเหตุจราจร และสาธารณภัย</t>
  </si>
  <si>
    <t xml:space="preserve">คณะกรรมการ/คณะทำ งาน 45 คน </t>
  </si>
  <si>
    <t>สามารถขับเคลื่อนงานระบบการแพทย์ฉุกเฉิน อุบัติเหตุ และสาธารณภัย</t>
  </si>
  <si>
    <t>จัดประชุมคณะกรรมการ/ คณะทำงาน  6 ครั้ง</t>
  </si>
  <si>
    <t xml:space="preserve"> - ค่าอาหารกลางวัน  45 คนๆละ 1 มื้อๆ ละ 80 บาท
 - ค่าอาหารว่างและเครื่องดื่ม 45 คนๆละ 2 มื้อๆ ละ 20 บาท
จำนวน 6 ครั้งๆ ละ 5,400 บาท  เป็นเงิน  27,000 บาท</t>
  </si>
  <si>
    <t>2.4 การประกวดผลงานการสอบสวนโรคฉบับสมบูรณ์ระดับจังหวัด
* บูรณาการกับงานมหกรรมวิชาการ</t>
  </si>
  <si>
    <t>4. แผนงานพัฒนาการแพทย์ฉุกเฉิน  อุบัติเหตุทางถนน และสาธารณภัย</t>
  </si>
  <si>
    <t xml:space="preserve"> -สนับสนุนงบประมาณให้เครือข่ายเจ้าภาพ 280,000 บาท    
-สนับสนุนงบประมาณให้เครือข่ายที่ไปแข่งขันระดับเขต 35,000 บาท      </t>
  </si>
  <si>
    <t xml:space="preserve"> -ค่าตอบแทนการปฏิบัติงานนอกเวลาราชการ 6 คนๆละ 8 วันๆละ 420 บาท
 -ค่าเบี้ยเลี้ยง 5 คนๆละ 8 วันๆละ ๑๒0 บาท
จำนวน ๒  ครั้งๆละ  24,96๐ บาท   เป็นเงิน  49,92๐  บาท </t>
  </si>
  <si>
    <t xml:space="preserve"> -ค่าจ้างทำแบบบัญทึกการสั่งการและแบบบันทึกการปฏิบัติการฉุกเฉิน</t>
  </si>
  <si>
    <t xml:space="preserve">1.ค่าอาหารว่างและเครื่องดื่ม 30 คน ๆ ละ 1.มื้อ ๆ ละ 20 บาท จำนวน  4  ครั้ง
2.ค่าถ่ายเอกสาร                                    </t>
  </si>
  <si>
    <t>1.3) จัดประชุมพิจารณาการปรับแผนทางการเงินครึ่งปี 2562 และการพิจารณาการจัดทำแผนทางการเงิน (PLAN FIN) ปีงบประมาณ 2563 จำนวน 2  ครั้ง</t>
  </si>
  <si>
    <t>โครงการ ส่งเสริมการพัฒนาคุณภาพระดับทุติยภุมิ ระบบปฐมภูมิและการมีส่วนร่วมภาคประชาชน</t>
  </si>
  <si>
    <t>7.2 กิจกรรมการประชุมเพิ่อขับเคลื่อนการประเมินคุณธรรมและความโปร่งใสในการดำเนินงานของหน่วยงานในสังกัดสำนักงานสาธารณสุขจังหวัดสระแก้ว(Integrity and Transparency Assessment: ITA) 2562 (2 ครั้ง)</t>
  </si>
  <si>
    <t>ค่าใช้จ่ายในการจัดการประชุมราชการ รวม 2 ครั้ง ดังนี้
-ค่าอาหารว่างและเครื่องดื่ม จำนวน 30 คนๆละ 1 มื้อๆละ 20 บาท (รวม 2 ครั้งๆละ 600 บาท)</t>
  </si>
  <si>
    <t xml:space="preserve"> - ค่าจ้างเหมารถพร้อมน้ำมันเชื้อเพลิง 1 คันๆละ 3500  บาท 2  วัน</t>
  </si>
  <si>
    <t>กลุ่มงานการแพทย์แผนไทยและการแพทย์ทางเลือก</t>
  </si>
  <si>
    <r>
      <t xml:space="preserve">2.การออกหนังสือรับรองหมอพื้นบ้านจังหวัดสระแก้ว
</t>
    </r>
    <r>
      <rPr>
        <sz val="14"/>
        <color theme="1"/>
        <rFont val="TH SarabunPSK"/>
        <family val="2"/>
      </rPr>
      <t xml:space="preserve"> 2.1 ประชุมคณะกรรมการกลั่นกรองการออก หนังสือรับรอง ฯ</t>
    </r>
  </si>
  <si>
    <t>4.ค่าพาหนะเหมาจ่ายผู้เข้าร่วมประชุม จำนวน 20 คนๆ2วันๆละ200 บาท</t>
  </si>
  <si>
    <t>แผนปฏิบัติราชการสำนักงานสาธารณสุขจังหวัดสระแก้ว ประจำปีงบประมาณ พ.ศ. 2562</t>
  </si>
  <si>
    <t>จำนวน
(บาท)</t>
  </si>
  <si>
    <r>
      <t xml:space="preserve"> -</t>
    </r>
    <r>
      <rPr>
        <sz val="14"/>
        <rFont val="TH SarabunIT๙"/>
        <family val="2"/>
      </rPr>
      <t xml:space="preserve"> ค่าตอบแทนการปฏิบัติงานนอกเวลาราชการ 3 คน×420 บาท×4วัน </t>
    </r>
  </si>
  <si>
    <r>
      <t xml:space="preserve"> -</t>
    </r>
    <r>
      <rPr>
        <sz val="14"/>
        <rFont val="TH SarabunIT๙"/>
        <family val="2"/>
      </rPr>
      <t xml:space="preserve"> ค่าตอบแทนการปฏิบัติงานนอกเวลาราชการ ในการตรวจสอบรายงาน 3 คน×420 บาท× 10 วัน </t>
    </r>
  </si>
  <si>
    <t>พัฒนาการดำเนินงานสุขภาพจิต จังหวัดสระแก้ว ปีงบประมาณ 2562</t>
  </si>
  <si>
    <t xml:space="preserve"> - ค่าเบี้ยเลี้ยง จนท.เก็บข้อมูล 4 คนๆละ 6 วันๆละ 120 บาท </t>
  </si>
  <si>
    <t>ปรับลด</t>
  </si>
  <si>
    <t xml:space="preserve"> - ค่าอาหารกลางวัน 80 คนๆละ100บาท 2 มื้อ</t>
  </si>
  <si>
    <t xml:space="preserve"> - ค่าอาหารว่างและเครื่องดื่ม จำนวน 80 คนๆละ30บาท 4 มื้อ</t>
  </si>
  <si>
    <t xml:space="preserve"> - ค่าเบี้ยเลี้ยง 30 คนๆละ 160 บาท</t>
  </si>
  <si>
    <t>2.ค่าของที่ระลึกศึกษาดูงาน</t>
  </si>
  <si>
    <t>กลุ่มงานคุ้มครองผู้บริโภคและเภสัชสาธารณสุข</t>
  </si>
  <si>
    <r>
      <t xml:space="preserve">โครงการ </t>
    </r>
    <r>
      <rPr>
        <sz val="16"/>
        <rFont val="TH SarabunIT๙"/>
        <family val="2"/>
      </rPr>
      <t>คุ้มครองผู้บริโภคด้านผลิตภัณฑ์สุขภาพ บริการสุขภาพ และอาหารปลอดภัย จังหวัดสระแก้ว ปีงบประมาณ พ.ศ.  ๒๕๖๒</t>
    </r>
  </si>
  <si>
    <t>1. สำรวจและให้คำแนะนำสถานที่ผลิตผลิตภัณฑ์สุขภาพในรายที่ไม่มีใบอนุญาต</t>
  </si>
  <si>
    <t>ต.ค.61-มี.ค.62
เม.ย.-ก.ค.62</t>
  </si>
  <si>
    <t xml:space="preserve">2. งานกำกับตรวจสอบสถานที่ผลิตฯ ผลิตภัณฑ์สุขภาพ สถานบริการสุขภาพและบริการสุขภาพก่อนออกสู่ท้องตลาด (Pre-marketing Control)  </t>
  </si>
  <si>
    <t>ค่าเบี้ยเลี้ยง จนท. 4 คนๆละ 120 บาท จำนวน 100 วัน</t>
  </si>
  <si>
    <t xml:space="preserve">4. ตรวจสอบเรื่องร้องเรียน/ร้องทุกข์ สถานพยาบาลเอกชน สถานประกอบการเพื่อสุขภาพ สถานประกอบการที่เกี่ยวกับสุขภาพ สถานที่ที่ผลิตผลิตภัณฑ์สุขภาพ และผลิตภัณฑ์สุขภาพ ทั้งก่อนและหลังออกสู่ท้องตลาด </t>
  </si>
  <si>
    <t>ค่าเบี้ยเลี้ยง จนท. 4 คน จำนวน 10 วัน วันละ 120 บาท</t>
  </si>
  <si>
    <t>5. เก็บตัวอย่างผลิตภัณฑ์ส่งตรวจวิเคราะห์ตามมาตรฐานที่กฎหมายกำหนด</t>
  </si>
  <si>
    <t>ค่าตรวจวิเคราะห์ตัวอย่างผลิตภัณฑ์ ตัวอย่างละ  400 บาท จำนวน 80 ตัวอย่าง</t>
  </si>
  <si>
    <t>2.1 ประชุมคณะอนุกรรมการสถานพยาบาล/คณะกรรมการสถานประกอบการเพื่อสุขภาพ</t>
  </si>
  <si>
    <t>1. ค่าตอบแทนคณะอนุกรรมการ (ประธาน) ครั้งละ 1,000 บาท จำนวน 4 ครั้ง</t>
  </si>
  <si>
    <t>2. ค่าตอบแทนคณะอนุกรรมการฯ จำนวน 6 คน คนละ 500 บาท จำนวน 4 ครั้ง</t>
  </si>
  <si>
    <t>2.2 ประชุมผู้ประกอบการด้านผลิตภัณฑ์สุขภาพ</t>
  </si>
  <si>
    <t xml:space="preserve">1. ค่าอาหารกลางวัน 80 คนๆ ละ 1 มื้อ ๆ ละ  80 บาท </t>
  </si>
  <si>
    <t>2. ค่าอาหารว่างและเครื่องดื่ม 80 คนๆละ 2 มื้อๆละ 20 บาท</t>
  </si>
  <si>
    <t>1. ค่าอาหารกลางวัน 50 คนๆ ละ 1 มื้อ ๆ ละ  80 บาท</t>
  </si>
  <si>
    <t>2. ค่าอาหารว่างและเครื่องดื่ม 50 คนๆละ 2 มื้อๆละ 20 บาท</t>
  </si>
  <si>
    <t>3. ค่าจัดซื้อตัวอย่างเครื่องสำอาง</t>
  </si>
  <si>
    <t>4. ค่าจัดซื้อชุดทดสอบไฮโดรควิโนน 5 ชุดๆละ 430 บาท</t>
  </si>
  <si>
    <t>5. ค่าจัดซื้อชุดทดสอบปรอทแอมโมเนีย 4 ชุดๆละ 1,000 บาท</t>
  </si>
  <si>
    <t>6. ค่าจัดซื้อชุดทดสอบกรดวิตามินเอ 12 ชุดๆละ 700 บาท</t>
  </si>
  <si>
    <t>7. ค่าจัดซื้อชุดทดสอบสเตียรอยด์ 12 ชุดๆละ 650 บาท</t>
  </si>
  <si>
    <t>1. ค่าอาหารกลางวัน จำนวน 100 คน ๆ ละ 1 มื้อๆ ละ 80 บาท</t>
  </si>
  <si>
    <t>2. ค่าอาหารว่างและเครื่องดื่ม จำนวน 100 คนๆ ละ 2 มื้อๆ ละ  20 บาท</t>
  </si>
  <si>
    <t>3. ค่าสมนาคุณวิทยากรครูแกนนำ จำนวน 7 คนๆละ 600 บาท จำนวน 2 ชั่วโมง</t>
  </si>
  <si>
    <t>1. ค่าอาหารกลางวัน จำนวน 230 คนๆ ละ 1 มื้อ ๆ ละ 80 บาท</t>
  </si>
  <si>
    <t>2. ค่าอาหารว่างและเครื่องดื่ม จำนวน 230 คนๆ ละ 2 มื้อๆ ละ  20 บาท</t>
  </si>
  <si>
    <t>3. ค่าจัดทำเอกสาร ชุดละ  40 บาท จำนวน 230 ชุด</t>
  </si>
  <si>
    <t>4. ค่าเช่าห้องประชุม</t>
  </si>
  <si>
    <t>5. ค่าวัสดุ</t>
  </si>
  <si>
    <t>6. ค่าสมนาคุณวิทยากร 2 คนๆละ 3 ชม.ๆละ 600 บาท</t>
  </si>
  <si>
    <t>1. ค่าจัดทำเอกสาร ชุดละ 40 บาท จำนวน 30 ชุด</t>
  </si>
  <si>
    <t>1. ค่าจัดซื้อชุดทดสอบบอร์แร็กซ์ 50 ชุดๆละ 90 บาท</t>
  </si>
  <si>
    <t>2. ค่าจัดซื้อชุดทดสอบฟอร์มาลิน 170 ชุดๆละ 18 บาท</t>
  </si>
  <si>
    <t>3. ค่าจัดซื้อชุดทดสอบสารฟอกขาว 20 ชุดๆละ 85 บาท</t>
  </si>
  <si>
    <t>4. ค่าจัดซื้อชุดทดสอบสารกันรา 20 ชุดๆละ 120 บาท</t>
  </si>
  <si>
    <t>5. ค่าจัดซื้อชุดทดสอบยาฆ่าแมลง 20 ชุดๆละ 600 บาท</t>
  </si>
  <si>
    <t>6. ค่าจัดซื้อชุดทดสอบน้ำมันทอดซ้ำ 10 ชุดๆละ 530 บาท</t>
  </si>
  <si>
    <t>7. ค่าจัดซื้อชุดทดสอบโคลิฟอร์มในน้ำและน้ำแข็ง 10 ชุดๆละ 900 บาท</t>
  </si>
  <si>
    <t>8. ค่าจัดซื้อชุดทดสอบโคลิฟอร์มในอาหาร 500 ขวดๆละ 15 บาท</t>
  </si>
  <si>
    <t>9. ค่าจัดซื้อชุดทดสอบสารเร่งเนื้อแดง 1 ชุดๆละ 4,800  บาท</t>
  </si>
  <si>
    <t xml:space="preserve">1. ค่าอาหารกลางวัน จำนวน 15 คนๆ ละ 1 มื้อๆ ละ 80 บาท </t>
  </si>
  <si>
    <t xml:space="preserve">2. ค่าอาหารว่างและเครื่องดื่ม จำนวน 15 คนๆ ละ 2 มื้อๆ ละ 20 บาท </t>
  </si>
  <si>
    <t xml:space="preserve">1. ค่าอาหารกลางวัน จำนวน 15 คนๆ ละ 3 มื้อๆ ละ 80 บาท </t>
  </si>
  <si>
    <t>2. ค่าอาหารว่างและเครื่องดื่ม จำนวน 15 คนๆ ละ 6 มื้อๆ ละ 20 บาท</t>
  </si>
  <si>
    <t>1. ค่าอาหารกลางวัน 15 คน ๆ ละ 1 มื้อ ๆ ละ 80 บาท 1 วัน</t>
  </si>
  <si>
    <t>2. ค่าอาหารว่างและเครื่องดื่ม 15 คน ๆ ละ      2 มื้อ ๆ ละ  20 บาท 1 วัน</t>
  </si>
  <si>
    <t xml:space="preserve">ค่าอาหารว่างและเครื่องดื่ม จำนวน 15 คนๆ ละ 20 มื้อ ๆ ละ  20 บาท </t>
  </si>
  <si>
    <t>1. ค่าจ้างผู้ช่วยพนักงานเจ้าหน้าที่ปฏิบัติงาน จำนวน 1 คน/เดือนละ 20,000 บาท จำนวน 12 เดือน</t>
  </si>
  <si>
    <t xml:space="preserve">2. ค่าเบี้ยเลี้ยง จนท.จำนวน 5 คนๆละ 120 บาท จำนวน 40 วัน </t>
  </si>
  <si>
    <t xml:space="preserve">2. สุ่มเก็บตัวอย่างสินค้าและผลิตภัณฑ์สุขภาพ ตรวจวิเคราะห์ด้วยชุดทดสอบเบื้องต้น  </t>
  </si>
  <si>
    <t xml:space="preserve">3. ค่าจัดซื้อวัสดุอุปกรณ์สำนักงาน อุปกรณ์ป้องกันตนเอง </t>
  </si>
  <si>
    <t xml:space="preserve">3. สุ่มเก็บตัวอย่างสินค้าและผลิตภัณฑ์สุขภาพบริเวณด่านผ่านแดนและจุดผ่อนปรน ส่งตรวจทางห้องปฏิบัติการ </t>
  </si>
  <si>
    <t>งบจัดสรร</t>
  </si>
  <si>
    <t>ค่าเบี้ยเลี้ยง จนท.3 คนๆละ 9 วันๆละ 120 บาท</t>
  </si>
  <si>
    <t>ตรวจประเมินและรับรองมาตรฐาน</t>
  </si>
  <si>
    <t>คณะกรรมการอาหารฯตามคำสั่ง</t>
  </si>
  <si>
    <t>2.พนักงานเจ้าหน้าที่ วุฒิการศึกษาระดับปริญญาตรี มีประสบการณ์ในการปฏิบัติงานด่านอาหารและยา จำนวน 1   อัตรา</t>
  </si>
  <si>
    <t>1. ควบคุม ตรวจสอบ เฝ้าระวัง และกำกับดูแลคุณภาพสินค้า ผลิตภัณฑ์สุขภาพในเขตพัฒนาเขตเศรษฐกิจพิเศษ</t>
  </si>
  <si>
    <t>และในพื้นที่ด่านอาหารและยาอรัญประเทศรับผิดชอบที่ส่งออก -  นำเข้ามาในราชอาณาจักร</t>
  </si>
  <si>
    <t>1.ผลิตภัณฑ์สุขภาพที่ส่งออกและนำเข้ามาในราชอาณาจักร 
1.1 ตรวจด้วยชุดทดสอบเบื้องต้น จำนวน 70  รายการ</t>
  </si>
  <si>
    <t>1.2 ส่งตรวจทางห้องปฏิบัติการ จำนวน  10 รายการ</t>
  </si>
  <si>
    <t>1. การสนับสนุนการดำเนินงานของคณะกรรมการสาธารณสุขจังหวัด (คสจ.)</t>
  </si>
  <si>
    <t>2. การสนับสนุนการดำเนินงานของคณะกรรมการเปรียบเทียบ</t>
  </si>
  <si>
    <t xml:space="preserve">3. การตรวจติดตามและประเมินระบบบริการด้านอนามัยสิ่งแวดล้อม(EHA) สำหรับเทศบาล </t>
  </si>
  <si>
    <t xml:space="preserve">4.การเก็บและนำส่งตัวอย่างน้ำบริโภคในพื้นที่จังหวัดสระแก้ว </t>
  </si>
  <si>
    <t xml:space="preserve">5. การตรวจติดตาม และประเมินรับรองมาตรฐานสถานที่ ทำงานน่าอยู่น่าทำงาน (Healthy Workplace) </t>
  </si>
  <si>
    <t>1. การบริหารจัดการขยะและสิ่งแวดล้อมแบบบูรณาการ</t>
  </si>
  <si>
    <t xml:space="preserve">2. โครงการพัฒนา บำรุงรักษา แก้ไขปัญหาระบบน้ำเสียในหน่วยบริการสุขภาพ </t>
  </si>
  <si>
    <t>6.ค่าป้ายไวนิล</t>
  </si>
  <si>
    <t>ประเด็นยุทธศาสตร์................................................</t>
  </si>
  <si>
    <t>3. ค่าสื่อประชาสัมพันธ์</t>
  </si>
  <si>
    <t xml:space="preserve">4. ค่าวัสดุสำนักงาน </t>
  </si>
  <si>
    <t>2.ค่าน้ำมันเชื้อเพลิง</t>
  </si>
  <si>
    <t>1.ค่าเบี้ยประชุมประธานกรรมการ</t>
  </si>
  <si>
    <t xml:space="preserve">2.ค่าเบี้ยประชุมกรรมการ เลขานุการ และผู้ช่วยเลขานุการ  </t>
  </si>
  <si>
    <t>1.ค่าเบี้ยเลี้ยง</t>
  </si>
  <si>
    <r>
      <t xml:space="preserve">กลยุทธ์ </t>
    </r>
    <r>
      <rPr>
        <sz val="16"/>
        <rFont val="TH SarabunIT๙"/>
        <family val="2"/>
      </rPr>
      <t>.........................................................................................</t>
    </r>
  </si>
  <si>
    <t>โครงการ................................................................................</t>
  </si>
  <si>
    <t>แผนงาน................................................................................</t>
  </si>
  <si>
    <t xml:space="preserve">1. ค่าอาหารกลางวัน </t>
  </si>
  <si>
    <t xml:space="preserve">2. ค่าอาหารว่างและเครื่องดื่ม </t>
  </si>
  <si>
    <t>4. ค่าสมนาคุณวิทยากร</t>
  </si>
  <si>
    <t>3. ค่าสมนาคุณวิทยากร</t>
  </si>
  <si>
    <t xml:space="preserve">4. ค่าจ้างเหมาพาหนะวิทยากร ไป-กลับ </t>
  </si>
  <si>
    <t>5. ค่าที่พัก</t>
  </si>
  <si>
    <t>7. ค่าใช้จ่ายในพิธีเปิด-ปิด</t>
  </si>
  <si>
    <t>8. ค่าถ่ายเอกสาร</t>
  </si>
  <si>
    <t>9. ค่าจัดทำรูปเล่มเอกสาร</t>
  </si>
  <si>
    <t>10.ค่าเช่าห้องประชุม</t>
  </si>
  <si>
    <t>11.ค่าป้ายไวนิล</t>
  </si>
  <si>
    <t>12. ค่าวัสดุสำนักงาน</t>
  </si>
  <si>
    <t>15. ค่าประกาศนียบัตร</t>
  </si>
  <si>
    <t>14. ค่าประกาศนียบัตร</t>
  </si>
  <si>
    <t>15. ค่าเช่าอุปกรณ์ต่าง ๆ(ค่าเครื่องเสียง)</t>
  </si>
  <si>
    <t>15. ค่าตอบแทนการปฏิบัติงานนอกเวลาราชการ</t>
  </si>
  <si>
    <t xml:space="preserve">1. ค่าอาหารครบมื้อ /ไม่ครบมื้อ </t>
  </si>
  <si>
    <t>3. ค่าอาหารเย็น</t>
  </si>
  <si>
    <t xml:space="preserve">5. ค่าจ้างเหมาพาหนะวิทยากร ไป-กลับ </t>
  </si>
  <si>
    <t>6. ค่าที่พัก</t>
  </si>
  <si>
    <t>8. ค่าใช้จ่ายในพิธีเปิด-ปิด</t>
  </si>
  <si>
    <t>9. ค่าถ่ายเอกสาร</t>
  </si>
  <si>
    <t>10. ค่าจัดทำรูปเล่มเอกสาร</t>
  </si>
  <si>
    <t>11.ค่าเช่าห้องประชุม</t>
  </si>
  <si>
    <t>12.ค่าป้ายไวนิล</t>
  </si>
  <si>
    <t>13. ค่าวัสดุสำนักงาน</t>
  </si>
  <si>
    <t>16. ค่าเช่าอุปกรณ์ต่าง ๆ(ค่าเครื่องเสียง)</t>
  </si>
  <si>
    <t>17. ค่าตอบแทนล่าม</t>
  </si>
  <si>
    <t>19. ค่าเบี้ยเลี้ยง</t>
  </si>
  <si>
    <t>20. ค่าพาหนะ</t>
  </si>
  <si>
    <t>21. ค่าวัสดุคอมพิวเตอร์</t>
  </si>
  <si>
    <t>4.ประชุม ........</t>
  </si>
  <si>
    <t>4. ค่าจัดทำรูปเล่มเอกสาร</t>
  </si>
  <si>
    <t>5. ค่าวัสดุสำนักงาน</t>
  </si>
  <si>
    <t>6. ค่าป้ายไวนิล</t>
  </si>
  <si>
    <t>13. ค่าสื่อประชาสัมพันธ์ (กระเป๋าหรือสิ่งที่ใช้บรรจุเอกสารในการอบรม)</t>
  </si>
  <si>
    <t>18. ค่าจ้างเหมารถ.......</t>
  </si>
  <si>
    <t xml:space="preserve">3. ค่าอาหารกลางวัน </t>
  </si>
  <si>
    <t xml:space="preserve">4. ค่าอาหารว่างและเครื่องดื่ม </t>
  </si>
  <si>
    <t>6. ค่าจัดทำรูปเล่มเอกสาร</t>
  </si>
  <si>
    <t>7. ค่าวัสดุสำนักงาน</t>
  </si>
  <si>
    <t>8. ค่าป้ายไวนิล</t>
  </si>
  <si>
    <t>6.นิเทศ/เยี่ยมเสริมพลัง /ประเมิน</t>
  </si>
  <si>
    <t>1. ค่าเบี้ยเลี้ยง</t>
  </si>
  <si>
    <t>7.รับการนิเทศ/รับการตรวจเยี่ยม /รับการประเมิน</t>
  </si>
  <si>
    <t>6. ค่าน้ำมันเชื้อเพลิง</t>
  </si>
  <si>
    <t>3.ค่าเช่าห้องประชุม</t>
  </si>
  <si>
    <r>
      <rPr>
        <b/>
        <sz val="14"/>
        <rFont val="TH SarabunIT๙"/>
        <family val="2"/>
      </rPr>
      <t>1.อบรม/ประชุมเชิงปฏิบัติการ</t>
    </r>
    <r>
      <rPr>
        <sz val="14"/>
        <rFont val="TH SarabunIT๙"/>
        <family val="2"/>
      </rPr>
      <t>.........................................................</t>
    </r>
    <r>
      <rPr>
        <sz val="14"/>
        <color rgb="FFFF0000"/>
        <rFont val="TH SarabunIT๙"/>
        <family val="2"/>
      </rPr>
      <t>.</t>
    </r>
    <r>
      <rPr>
        <b/>
        <sz val="14"/>
        <color rgb="FFFF0000"/>
        <rFont val="TH SarabunIT๙"/>
        <family val="2"/>
      </rPr>
      <t>(สถานที่ราชการ)</t>
    </r>
  </si>
  <si>
    <r>
      <rPr>
        <b/>
        <sz val="14"/>
        <rFont val="TH SarabunIT๙"/>
        <family val="2"/>
      </rPr>
      <t>2.อบรม/ประชุมเชิงปฏิบัติการ</t>
    </r>
    <r>
      <rPr>
        <sz val="14"/>
        <rFont val="TH SarabunIT๙"/>
        <family val="2"/>
      </rPr>
      <t>............................................................</t>
    </r>
    <r>
      <rPr>
        <b/>
        <sz val="14"/>
        <color rgb="FFFF0000"/>
        <rFont val="TH SarabunIT๙"/>
        <family val="2"/>
      </rPr>
      <t>(สถานที่เอกชน)</t>
    </r>
    <r>
      <rPr>
        <sz val="14"/>
        <color rgb="FFFF0000"/>
        <rFont val="TH SarabunIT๙"/>
        <family val="2"/>
      </rPr>
      <t xml:space="preserve"> </t>
    </r>
  </si>
  <si>
    <r>
      <rPr>
        <b/>
        <sz val="14"/>
        <rFont val="TH SarabunIT๙"/>
        <family val="2"/>
      </rPr>
      <t>3.อบรม</t>
    </r>
    <r>
      <rPr>
        <b/>
        <sz val="14"/>
        <color rgb="FFFF0000"/>
        <rFont val="TH SarabunIT๙"/>
        <family val="2"/>
      </rPr>
      <t>ต่างประเทศ</t>
    </r>
  </si>
  <si>
    <r>
      <rPr>
        <b/>
        <sz val="14"/>
        <rFont val="TH SarabunIT๙"/>
        <family val="2"/>
      </rPr>
      <t>5.ประชุมคณะกรรมการ</t>
    </r>
    <r>
      <rPr>
        <sz val="14"/>
        <rFont val="TH SarabunIT๙"/>
        <family val="2"/>
      </rPr>
      <t>..........</t>
    </r>
  </si>
  <si>
    <t>4.ค่าสมนาคุณวิทยากร</t>
  </si>
  <si>
    <t>7. ค่าจัดสถานที่/ตกแต่งสถานที่</t>
  </si>
  <si>
    <t>6. ค่าจัดสถานที่/ตกแต่งสถานที่</t>
  </si>
  <si>
    <t>6 .ค่าจัดสถานที่/ตกแต่งสถานที่</t>
  </si>
  <si>
    <t>8.มหกรรม.....  และประกวด</t>
  </si>
  <si>
    <t xml:space="preserve">16. ค่าจ้างทำโล่ประกาศเกียรติคุณ </t>
  </si>
  <si>
    <t xml:space="preserve">17. ค่าจ้างทำใบประกาศประกาศพร้อมกรอบ </t>
  </si>
  <si>
    <t>15. เงินรางวัล</t>
  </si>
  <si>
    <t xml:space="preserve">8. ค่าจ้างเหมาจัดนิทรรศการ </t>
  </si>
  <si>
    <t>14. ค่าตอบแทนกรรมการ</t>
  </si>
  <si>
    <t>4. ค่าวัสดุวิทยาศาสตร์</t>
  </si>
  <si>
    <t>5. ค่าน้ำมันเชื้อเพลิง</t>
  </si>
  <si>
    <t>6. ค่าเบี้ยเลี้ยง</t>
  </si>
  <si>
    <t>8. ค่าจ้างเหมา</t>
  </si>
  <si>
    <t>9.รณรงค์.....
............(ไข้เลือดออก) ซื้อของ</t>
  </si>
  <si>
    <t>10. ศึกษาดูงาน</t>
  </si>
  <si>
    <t xml:space="preserve">3.ค่าน้ำมันเชื้อเพลิง </t>
  </si>
  <si>
    <t xml:space="preserve">4.ค่าอาหารกลางวัน </t>
  </si>
  <si>
    <t xml:space="preserve">5.ค่าอาหารว่างและเครื่องดื่ม </t>
  </si>
  <si>
    <t>8. ค่าที่พัก</t>
  </si>
  <si>
    <t>7. ค่าจ้างเหมารถ</t>
  </si>
  <si>
    <t xml:space="preserve">1. ค่าอาหารเช้า </t>
  </si>
  <si>
    <t>3. ค่าวัสดุสำนักงาน</t>
  </si>
  <si>
    <t>5. ค่าจ้างเหมารถ</t>
  </si>
  <si>
    <t>5. ค่าวัสดุงานบ้านงานครัว</t>
  </si>
  <si>
    <t>9. ค่าป้ายไวนิล</t>
  </si>
  <si>
    <t>11. ตรวจคัดกรอง</t>
  </si>
  <si>
    <t xml:space="preserve">14. ค่าสื่อประชาสัมพันธ์ </t>
  </si>
  <si>
    <t xml:space="preserve">13. ค่าสื่อประชาสัมพันธ์ </t>
  </si>
  <si>
    <t>13. ค่าสื่อประชาสัมพันธ์</t>
  </si>
  <si>
    <t>22. ค่าตอบแทนการปฏิบัติงานนอกเวลา</t>
  </si>
  <si>
    <t>16. ค่าตอบแทนการปฏิบัติงานนอกเวลา</t>
  </si>
  <si>
    <t xml:space="preserve">โครงการ/กิจกรรม </t>
  </si>
  <si>
    <t>จำนวนแผนงาน/โครงการ</t>
  </si>
  <si>
    <t>รวมงบประมาณ</t>
  </si>
  <si>
    <t>ปกติ/ประจำ</t>
  </si>
  <si>
    <t>อปท.</t>
  </si>
  <si>
    <t>กองทุน...</t>
  </si>
  <si>
    <t>อืน ๆ</t>
  </si>
  <si>
    <t>ลงชื่อ.............................................ผู้เสนอแผน</t>
  </si>
  <si>
    <t>ลงชื่อ..............................................ผู้เสนอแผน</t>
  </si>
  <si>
    <t>(.........................................................)</t>
  </si>
  <si>
    <t>(…………......................................................)</t>
  </si>
  <si>
    <t>ตำแหน่ง......นักวิชาการสาธารณสุขหรือผู้รับผิดชอบงานแผน (สสอ.).........</t>
  </si>
  <si>
    <t>ตำแหน่ง......นักวิชาการสาธารณสุขหรือผู้รับผิดชอบงานแผน (รพ.).........</t>
  </si>
  <si>
    <t>ลงชื่อ.............................................ผู้เห็นชอบแผน</t>
  </si>
  <si>
    <t>(............................................................)</t>
  </si>
  <si>
    <t>(.................................................................)</t>
  </si>
  <si>
    <t>ตำแหน่ง...สาธารณสุขอำเภอ....................................</t>
  </si>
  <si>
    <t>ตำแหน่ง.....ผู้อำนวยการโรงพยาบาล......................</t>
  </si>
  <si>
    <t>ลงชื่อ............................................ผู้เห็นชอบแผน</t>
  </si>
  <si>
    <t>ลงชื่อ............................................ผู้อนุมัติแผน</t>
  </si>
  <si>
    <t>ตำแหน่ง...............................................................................</t>
  </si>
  <si>
    <t>ตำแหน่ง...............................................................</t>
  </si>
  <si>
    <t>หมายเหตุ   1. แหล่งงบประมาณ อาจจะเพิ่มเติมหรือปรับเปลี่ยนได้</t>
  </si>
  <si>
    <t xml:space="preserve">               2. ผู้เห็นชอบแผน (รองนายแพทย์สาธารณสุขจังหวัดสระแก้ว)  และผู้อนุมัติแผนไม่ต้องพิมพ์มา ให้เว้นว่างไว้         </t>
  </si>
  <si>
    <t xml:space="preserve">               3.ให้ผู้อำนวยการ รพ.และสสอ.เซ็นต์กำกับแผนทุกหน้า</t>
  </si>
  <si>
    <t>เงินงบ..........</t>
  </si>
  <si>
    <t>เงินบำรุง......</t>
  </si>
  <si>
    <t xml:space="preserve">ระยะเวลาระบุ(ไตรมาส) </t>
  </si>
  <si>
    <r>
      <rPr>
        <b/>
        <sz val="14"/>
        <rFont val="TH SarabunIT๙"/>
        <family val="2"/>
      </rPr>
      <t>1.อบรม/ประชุมเชิงปฏิบัติการ</t>
    </r>
    <r>
      <rPr>
        <sz val="14"/>
        <rFont val="TH SarabunIT๙"/>
        <family val="2"/>
      </rPr>
      <t>........................................................</t>
    </r>
  </si>
  <si>
    <r>
      <rPr>
        <b/>
        <sz val="14"/>
        <rFont val="TH SarabunIT๙"/>
        <family val="2"/>
      </rPr>
      <t>2.อบรม/ประชุมเชิงปฏิบัติการ</t>
    </r>
    <r>
      <rPr>
        <sz val="14"/>
        <rFont val="TH SarabunIT๙"/>
        <family val="2"/>
      </rPr>
      <t>............................................................</t>
    </r>
  </si>
  <si>
    <t>แผนปฏิบัติราชการ...........ชื่อหน่วยงาน.....................ประจำปีงบประมาณ พ.ศ. 2565</t>
  </si>
  <si>
    <t>สรุปรายละเอียดงบประมาณ ตามแผนปฏิบัติราชการ.........(ชื่อหน่วยงาน)..........ประจำปีงบประมาณ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</si>
</sst>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[$-1070000]d/m/yy;@"/>
    <numFmt numFmtId="167" formatCode="_-* #,##0.00_-;\-* #,##0.00_-;_-* &quot;-&quot;??_-;_-@"/>
    <numFmt numFmtId="168" formatCode="_-* #,##0_-;\-* #,##0_-;_-* &quot;-&quot;??_-;_-@"/>
    <numFmt numFmtId="169" formatCode="d\ mmm\ yy"/>
  </numFmts>
  <fonts count="5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9"/>
      <color indexed="81"/>
      <name val="Tahoma"/>
      <family val="2"/>
    </font>
    <font>
      <sz val="11"/>
      <color rgb="FF000000"/>
      <name val="Tahoma"/>
      <family val="2"/>
      <charset val="22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b/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name val="TH SarabunIT๙"/>
      <family val="2"/>
    </font>
    <font>
      <sz val="13"/>
      <color rgb="FF000000"/>
      <name val="TH SarabunIT๙"/>
      <family val="2"/>
    </font>
    <font>
      <sz val="13"/>
      <color theme="1"/>
      <name val="TH SarabunIT๙"/>
      <family val="2"/>
    </font>
    <font>
      <sz val="14"/>
      <color theme="1"/>
      <name val="TH SarabunIT๙"/>
      <family val="2"/>
    </font>
    <font>
      <b/>
      <sz val="13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2"/>
      <color rgb="FF000000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sz val="12"/>
      <color theme="1"/>
      <name val="TH SarabunIT๙"/>
      <family val="2"/>
    </font>
    <font>
      <b/>
      <sz val="11"/>
      <name val="TH SarabunIT๙"/>
      <family val="2"/>
    </font>
    <font>
      <sz val="14"/>
      <color rgb="FF000000"/>
      <name val="TH SarabunIT๙"/>
      <family val="2"/>
    </font>
    <font>
      <b/>
      <sz val="14"/>
      <color theme="1"/>
      <name val="TH SarabunPSK"/>
      <family val="2"/>
    </font>
    <font>
      <sz val="14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0"/>
      <name val="TH SarabunPSK"/>
      <family val="2"/>
    </font>
    <font>
      <sz val="11"/>
      <color theme="1"/>
      <name val="TH SarabunIT๙"/>
      <family val="2"/>
    </font>
    <font>
      <sz val="12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rgb="FF000000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rgb="FF000000"/>
      <name val="TH SarabunIT๙"/>
      <family val="2"/>
    </font>
    <font>
      <sz val="14"/>
      <color indexed="8"/>
      <name val="TH SarabunIT๙"/>
      <family val="2"/>
    </font>
    <font>
      <b/>
      <sz val="14"/>
      <color theme="1" tint="0.499984740745262"/>
      <name val="TH SarabunIT๙"/>
      <family val="2"/>
    </font>
    <font>
      <sz val="14"/>
      <color theme="1" tint="0.499984740745262"/>
      <name val="TH SarabunIT๙"/>
      <family val="2"/>
    </font>
    <font>
      <sz val="11"/>
      <color rgb="FF000000"/>
      <name val="Tahoma"/>
      <family val="2"/>
    </font>
    <font>
      <sz val="14"/>
      <color rgb="FFFF0000"/>
      <name val="TH SarabunIT๙"/>
      <family val="2"/>
    </font>
    <font>
      <b/>
      <sz val="14"/>
      <color rgb="FFFF0000"/>
      <name val="TH SarabunIT๙"/>
      <family val="2"/>
    </font>
    <font>
      <sz val="16"/>
      <color theme="1"/>
      <name val="Calibri"/>
      <family val="2"/>
      <charset val="222"/>
      <scheme val="minor"/>
    </font>
    <font>
      <sz val="14"/>
      <color theme="1" tint="0.499984740745262"/>
      <name val="Calibri"/>
      <family val="2"/>
      <charset val="222"/>
      <scheme val="minor"/>
    </font>
    <font>
      <b/>
      <sz val="12"/>
      <color theme="1"/>
      <name val="TH SarabunIT๙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165" fontId="7" fillId="0" borderId="0" applyBorder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7" fillId="0" borderId="0"/>
    <xf numFmtId="0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2" fillId="0" borderId="0"/>
  </cellStyleXfs>
  <cellXfs count="17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0" borderId="2" xfId="0" applyFont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 vertical="top"/>
    </xf>
    <xf numFmtId="0" fontId="3" fillId="6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7" fillId="0" borderId="0" xfId="0" applyFont="1"/>
    <xf numFmtId="0" fontId="18" fillId="0" borderId="2" xfId="0" applyFont="1" applyBorder="1" applyAlignment="1">
      <alignment horizontal="left" vertical="top" wrapText="1"/>
    </xf>
    <xf numFmtId="3" fontId="15" fillId="0" borderId="2" xfId="1" applyNumberFormat="1" applyFont="1" applyFill="1" applyBorder="1" applyAlignment="1">
      <alignment vertical="top" wrapText="1" readingOrder="1"/>
    </xf>
    <xf numFmtId="0" fontId="5" fillId="0" borderId="0" xfId="0" applyFont="1"/>
    <xf numFmtId="0" fontId="12" fillId="0" borderId="0" xfId="0" applyFont="1"/>
    <xf numFmtId="0" fontId="20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4" fontId="23" fillId="2" borderId="2" xfId="1" applyNumberFormat="1" applyFont="1" applyFill="1" applyBorder="1" applyAlignment="1">
      <alignment vertical="top" wrapText="1" readingOrder="1"/>
    </xf>
    <xf numFmtId="4" fontId="23" fillId="10" borderId="2" xfId="1" applyNumberFormat="1" applyFont="1" applyFill="1" applyBorder="1" applyAlignment="1">
      <alignment vertical="top" wrapText="1" readingOrder="1"/>
    </xf>
    <xf numFmtId="0" fontId="21" fillId="0" borderId="2" xfId="0" applyFont="1" applyBorder="1" applyAlignment="1">
      <alignment horizontal="left" vertical="top" wrapText="1"/>
    </xf>
    <xf numFmtId="43" fontId="27" fillId="0" borderId="2" xfId="1" applyFont="1" applyBorder="1" applyAlignment="1">
      <alignment horizontal="center" vertical="top" textRotation="90" wrapText="1"/>
    </xf>
    <xf numFmtId="3" fontId="17" fillId="0" borderId="0" xfId="0" applyNumberFormat="1" applyFont="1"/>
    <xf numFmtId="4" fontId="23" fillId="2" borderId="3" xfId="1" applyNumberFormat="1" applyFont="1" applyFill="1" applyBorder="1" applyAlignment="1">
      <alignment vertical="top" wrapText="1" readingOrder="1"/>
    </xf>
    <xf numFmtId="0" fontId="17" fillId="0" borderId="12" xfId="0" applyFont="1" applyBorder="1"/>
    <xf numFmtId="4" fontId="23" fillId="2" borderId="6" xfId="1" applyNumberFormat="1" applyFont="1" applyFill="1" applyBorder="1" applyAlignment="1">
      <alignment vertical="top" wrapText="1" readingOrder="1"/>
    </xf>
    <xf numFmtId="4" fontId="23" fillId="2" borderId="9" xfId="1" applyNumberFormat="1" applyFont="1" applyFill="1" applyBorder="1" applyAlignment="1">
      <alignment vertical="top" wrapText="1" readingOrder="1"/>
    </xf>
    <xf numFmtId="0" fontId="17" fillId="0" borderId="1" xfId="0" applyFont="1" applyBorder="1"/>
    <xf numFmtId="0" fontId="19" fillId="0" borderId="8" xfId="0" applyFont="1" applyBorder="1" applyAlignment="1">
      <alignment horizontal="center" vertical="center" textRotation="90" wrapText="1"/>
    </xf>
    <xf numFmtId="0" fontId="24" fillId="0" borderId="8" xfId="0" applyFont="1" applyBorder="1" applyAlignment="1">
      <alignment horizontal="center" vertical="top" wrapText="1"/>
    </xf>
    <xf numFmtId="164" fontId="25" fillId="0" borderId="8" xfId="1" applyNumberFormat="1" applyFont="1" applyBorder="1" applyAlignment="1">
      <alignment horizontal="center" vertical="top" textRotation="90" wrapText="1"/>
    </xf>
    <xf numFmtId="0" fontId="16" fillId="0" borderId="8" xfId="0" applyFont="1" applyBorder="1" applyAlignment="1">
      <alignment horizontal="center" vertical="top" wrapText="1"/>
    </xf>
    <xf numFmtId="4" fontId="23" fillId="10" borderId="3" xfId="1" applyNumberFormat="1" applyFont="1" applyFill="1" applyBorder="1" applyAlignment="1">
      <alignment vertical="top" wrapText="1" readingOrder="1"/>
    </xf>
    <xf numFmtId="0" fontId="21" fillId="0" borderId="9" xfId="0" applyFont="1" applyBorder="1" applyAlignment="1">
      <alignment horizontal="left" vertical="top" wrapText="1"/>
    </xf>
    <xf numFmtId="43" fontId="27" fillId="0" borderId="9" xfId="1" applyFont="1" applyBorder="1" applyAlignment="1">
      <alignment horizontal="center" vertical="top" textRotation="90" wrapText="1"/>
    </xf>
    <xf numFmtId="0" fontId="18" fillId="0" borderId="9" xfId="0" applyFont="1" applyBorder="1" applyAlignment="1">
      <alignment horizontal="left" vertical="top" wrapText="1"/>
    </xf>
    <xf numFmtId="4" fontId="23" fillId="2" borderId="8" xfId="1" applyNumberFormat="1" applyFont="1" applyFill="1" applyBorder="1" applyAlignment="1">
      <alignment vertical="top" wrapText="1" readingOrder="1"/>
    </xf>
    <xf numFmtId="4" fontId="23" fillId="10" borderId="9" xfId="1" applyNumberFormat="1" applyFont="1" applyFill="1" applyBorder="1" applyAlignment="1">
      <alignment vertical="center" wrapText="1" readingOrder="1"/>
    </xf>
    <xf numFmtId="0" fontId="27" fillId="0" borderId="9" xfId="0" applyFont="1" applyBorder="1"/>
    <xf numFmtId="0" fontId="17" fillId="0" borderId="9" xfId="0" applyFont="1" applyBorder="1"/>
    <xf numFmtId="4" fontId="26" fillId="0" borderId="0" xfId="0" applyNumberFormat="1" applyFont="1"/>
    <xf numFmtId="0" fontId="19" fillId="0" borderId="0" xfId="0" applyFont="1"/>
    <xf numFmtId="3" fontId="19" fillId="2" borderId="2" xfId="1" applyNumberFormat="1" applyFont="1" applyFill="1" applyBorder="1" applyAlignment="1">
      <alignment vertical="top" wrapText="1" readingOrder="1"/>
    </xf>
    <xf numFmtId="0" fontId="19" fillId="0" borderId="2" xfId="0" applyFont="1" applyBorder="1" applyAlignment="1">
      <alignment vertical="top" wrapText="1" readingOrder="1"/>
    </xf>
    <xf numFmtId="0" fontId="21" fillId="10" borderId="9" xfId="0" applyFont="1" applyFill="1" applyBorder="1" applyAlignment="1">
      <alignment horizontal="center" vertical="top" wrapText="1" readingOrder="1"/>
    </xf>
    <xf numFmtId="3" fontId="21" fillId="10" borderId="2" xfId="1" applyNumberFormat="1" applyFont="1" applyFill="1" applyBorder="1" applyAlignment="1">
      <alignment vertical="top" wrapText="1" readingOrder="1"/>
    </xf>
    <xf numFmtId="43" fontId="21" fillId="0" borderId="2" xfId="1" applyFont="1" applyBorder="1" applyAlignment="1">
      <alignment horizontal="center" vertical="top" textRotation="90" wrapText="1"/>
    </xf>
    <xf numFmtId="0" fontId="19" fillId="0" borderId="9" xfId="0" applyFont="1" applyBorder="1" applyAlignment="1">
      <alignment vertical="top" wrapText="1" readingOrder="1"/>
    </xf>
    <xf numFmtId="0" fontId="19" fillId="0" borderId="8" xfId="0" applyFont="1" applyBorder="1"/>
    <xf numFmtId="0" fontId="19" fillId="0" borderId="2" xfId="0" applyFont="1" applyBorder="1"/>
    <xf numFmtId="0" fontId="19" fillId="0" borderId="2" xfId="0" applyFont="1" applyBorder="1" applyAlignment="1">
      <alignment vertical="top" wrapText="1"/>
    </xf>
    <xf numFmtId="0" fontId="17" fillId="0" borderId="2" xfId="0" applyFont="1" applyBorder="1"/>
    <xf numFmtId="3" fontId="19" fillId="10" borderId="2" xfId="1" applyNumberFormat="1" applyFont="1" applyFill="1" applyBorder="1" applyAlignment="1">
      <alignment vertical="top" wrapText="1" readingOrder="1"/>
    </xf>
    <xf numFmtId="0" fontId="19" fillId="0" borderId="6" xfId="0" applyFont="1" applyBorder="1" applyAlignment="1">
      <alignment vertical="top" textRotation="90" wrapText="1"/>
    </xf>
    <xf numFmtId="164" fontId="19" fillId="0" borderId="8" xfId="1" applyNumberFormat="1" applyFont="1" applyBorder="1" applyAlignment="1">
      <alignment vertical="top" textRotation="90" wrapText="1"/>
    </xf>
    <xf numFmtId="0" fontId="19" fillId="0" borderId="8" xfId="0" applyFont="1" applyBorder="1" applyAlignment="1">
      <alignment vertical="top" textRotation="90" wrapText="1"/>
    </xf>
    <xf numFmtId="0" fontId="19" fillId="0" borderId="9" xfId="0" applyFont="1" applyBorder="1" applyAlignment="1">
      <alignment vertical="top" textRotation="90" wrapText="1"/>
    </xf>
    <xf numFmtId="0" fontId="31" fillId="0" borderId="0" xfId="0" applyFont="1"/>
    <xf numFmtId="0" fontId="21" fillId="10" borderId="2" xfId="0" applyFont="1" applyFill="1" applyBorder="1" applyAlignment="1">
      <alignment horizontal="center" vertical="center" wrapText="1" readingOrder="1"/>
    </xf>
    <xf numFmtId="3" fontId="19" fillId="10" borderId="2" xfId="1" applyNumberFormat="1" applyFont="1" applyFill="1" applyBorder="1" applyAlignment="1">
      <alignment vertical="center" wrapText="1" readingOrder="1"/>
    </xf>
    <xf numFmtId="0" fontId="21" fillId="0" borderId="2" xfId="0" applyFont="1" applyBorder="1"/>
    <xf numFmtId="0" fontId="32" fillId="0" borderId="0" xfId="0" applyFont="1"/>
    <xf numFmtId="3" fontId="0" fillId="0" borderId="0" xfId="0" applyNumberFormat="1"/>
    <xf numFmtId="0" fontId="35" fillId="0" borderId="2" xfId="0" applyFont="1" applyBorder="1" applyAlignment="1">
      <alignment horizontal="center" vertical="top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vertical="center" textRotation="90"/>
    </xf>
    <xf numFmtId="0" fontId="35" fillId="0" borderId="2" xfId="0" applyFont="1" applyBorder="1" applyAlignment="1">
      <alignment vertical="center"/>
    </xf>
    <xf numFmtId="164" fontId="35" fillId="0" borderId="2" xfId="1" applyNumberFormat="1" applyFont="1" applyFill="1" applyBorder="1" applyAlignment="1">
      <alignment horizontal="left" vertical="top" wrapText="1"/>
    </xf>
    <xf numFmtId="3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top"/>
    </xf>
    <xf numFmtId="164" fontId="35" fillId="10" borderId="2" xfId="1" applyNumberFormat="1" applyFont="1" applyFill="1" applyBorder="1" applyAlignment="1">
      <alignment horizontal="center" vertical="top" wrapText="1"/>
    </xf>
    <xf numFmtId="164" fontId="35" fillId="10" borderId="6" xfId="1" applyNumberFormat="1" applyFont="1" applyFill="1" applyBorder="1" applyAlignment="1">
      <alignment horizontal="center" vertical="center" wrapText="1"/>
    </xf>
    <xf numFmtId="164" fontId="35" fillId="10" borderId="2" xfId="1" applyNumberFormat="1" applyFont="1" applyFill="1" applyBorder="1" applyAlignment="1">
      <alignment horizontal="center" vertical="center" wrapText="1"/>
    </xf>
    <xf numFmtId="3" fontId="35" fillId="0" borderId="2" xfId="0" applyNumberFormat="1" applyFont="1" applyBorder="1" applyAlignment="1">
      <alignment horizontal="left" vertical="top" wrapText="1"/>
    </xf>
    <xf numFmtId="3" fontId="35" fillId="0" borderId="2" xfId="0" applyNumberFormat="1" applyFont="1" applyBorder="1" applyAlignment="1">
      <alignment horizontal="right" vertical="center"/>
    </xf>
    <xf numFmtId="164" fontId="35" fillId="10" borderId="2" xfId="1" applyNumberFormat="1" applyFont="1" applyFill="1" applyBorder="1" applyAlignment="1">
      <alignment horizontal="right" vertical="center" wrapText="1"/>
    </xf>
    <xf numFmtId="3" fontId="35" fillId="0" borderId="2" xfId="0" applyNumberFormat="1" applyFont="1" applyBorder="1" applyAlignment="1">
      <alignment horizontal="center" vertical="center" textRotation="90"/>
    </xf>
    <xf numFmtId="164" fontId="35" fillId="10" borderId="6" xfId="1" applyNumberFormat="1" applyFont="1" applyFill="1" applyBorder="1" applyAlignment="1">
      <alignment vertical="center" wrapText="1"/>
    </xf>
    <xf numFmtId="0" fontId="35" fillId="0" borderId="9" xfId="0" applyFont="1" applyBorder="1" applyAlignment="1">
      <alignment horizontal="left" vertical="top" wrapText="1" indent="1"/>
    </xf>
    <xf numFmtId="17" fontId="35" fillId="0" borderId="2" xfId="0" applyNumberFormat="1" applyFont="1" applyBorder="1" applyAlignment="1">
      <alignment vertical="center" textRotation="90" wrapText="1"/>
    </xf>
    <xf numFmtId="0" fontId="35" fillId="0" borderId="2" xfId="0" applyFont="1" applyBorder="1" applyAlignment="1">
      <alignment horizontal="center" vertical="center" wrapText="1"/>
    </xf>
    <xf numFmtId="3" fontId="35" fillId="0" borderId="2" xfId="0" applyNumberFormat="1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 textRotation="90" wrapText="1"/>
    </xf>
    <xf numFmtId="0" fontId="35" fillId="0" borderId="2" xfId="0" applyFont="1" applyBorder="1" applyAlignment="1">
      <alignment horizontal="left" vertical="center" textRotation="90"/>
    </xf>
    <xf numFmtId="0" fontId="35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vertical="top" wrapText="1"/>
    </xf>
    <xf numFmtId="0" fontId="35" fillId="0" borderId="2" xfId="25" applyFont="1" applyBorder="1" applyAlignment="1">
      <alignment vertical="top" wrapText="1"/>
    </xf>
    <xf numFmtId="0" fontId="35" fillId="0" borderId="2" xfId="0" applyFont="1" applyBorder="1" applyAlignment="1">
      <alignment horizontal="left" vertical="center"/>
    </xf>
    <xf numFmtId="17" fontId="35" fillId="0" borderId="2" xfId="0" applyNumberFormat="1" applyFont="1" applyBorder="1" applyAlignment="1">
      <alignment vertical="center" wrapText="1"/>
    </xf>
    <xf numFmtId="164" fontId="35" fillId="0" borderId="6" xfId="1" applyNumberFormat="1" applyFont="1" applyFill="1" applyBorder="1" applyAlignment="1">
      <alignment vertical="center" wrapText="1"/>
    </xf>
    <xf numFmtId="164" fontId="35" fillId="0" borderId="8" xfId="1" applyNumberFormat="1" applyFont="1" applyFill="1" applyBorder="1" applyAlignment="1">
      <alignment vertical="center" wrapText="1"/>
    </xf>
    <xf numFmtId="0" fontId="34" fillId="2" borderId="2" xfId="0" applyFont="1" applyFill="1" applyBorder="1" applyAlignment="1">
      <alignment horizontal="left" vertical="top" wrapText="1" indent="1"/>
    </xf>
    <xf numFmtId="0" fontId="34" fillId="2" borderId="2" xfId="0" applyFont="1" applyFill="1" applyBorder="1" applyAlignment="1">
      <alignment vertical="top" wrapText="1"/>
    </xf>
    <xf numFmtId="3" fontId="36" fillId="0" borderId="2" xfId="1" applyNumberFormat="1" applyFont="1" applyFill="1" applyBorder="1" applyAlignment="1">
      <alignment vertical="center" wrapText="1" readingOrder="1"/>
    </xf>
    <xf numFmtId="17" fontId="35" fillId="0" borderId="6" xfId="0" applyNumberFormat="1" applyFont="1" applyBorder="1" applyAlignment="1">
      <alignment vertical="center" textRotation="90" wrapText="1"/>
    </xf>
    <xf numFmtId="164" fontId="35" fillId="0" borderId="2" xfId="1" applyNumberFormat="1" applyFont="1" applyFill="1" applyBorder="1" applyAlignment="1">
      <alignment horizontal="left" vertical="center" wrapText="1"/>
    </xf>
    <xf numFmtId="164" fontId="35" fillId="0" borderId="2" xfId="1" applyNumberFormat="1" applyFont="1" applyFill="1" applyBorder="1" applyAlignment="1">
      <alignment vertical="center" wrapText="1"/>
    </xf>
    <xf numFmtId="49" fontId="35" fillId="0" borderId="2" xfId="1" applyNumberFormat="1" applyFont="1" applyFill="1" applyBorder="1" applyAlignment="1">
      <alignment horizontal="left" vertical="top" wrapText="1"/>
    </xf>
    <xf numFmtId="0" fontId="36" fillId="10" borderId="9" xfId="0" applyFont="1" applyFill="1" applyBorder="1" applyAlignment="1">
      <alignment horizontal="center" vertical="top" wrapText="1" readingOrder="1"/>
    </xf>
    <xf numFmtId="3" fontId="36" fillId="10" borderId="2" xfId="1" applyNumberFormat="1" applyFont="1" applyFill="1" applyBorder="1" applyAlignment="1">
      <alignment vertical="center" wrapText="1" readingOrder="1"/>
    </xf>
    <xf numFmtId="0" fontId="29" fillId="0" borderId="2" xfId="0" applyFont="1" applyBorder="1" applyAlignment="1">
      <alignment horizontal="left" vertical="center" textRotation="90" wrapText="1"/>
    </xf>
    <xf numFmtId="0" fontId="29" fillId="0" borderId="2" xfId="0" applyFont="1" applyBorder="1" applyAlignment="1">
      <alignment horizontal="left" vertical="center" wrapText="1"/>
    </xf>
    <xf numFmtId="43" fontId="38" fillId="0" borderId="2" xfId="1" applyFont="1" applyBorder="1" applyAlignment="1">
      <alignment horizontal="center" vertical="center" textRotation="90" wrapText="1"/>
    </xf>
    <xf numFmtId="0" fontId="39" fillId="0" borderId="0" xfId="0" applyFont="1"/>
    <xf numFmtId="164" fontId="35" fillId="0" borderId="2" xfId="1" applyNumberFormat="1" applyFont="1" applyFill="1" applyBorder="1" applyAlignment="1">
      <alignment horizontal="left" vertical="top" wrapText="1" shrinkToFit="1"/>
    </xf>
    <xf numFmtId="164" fontId="35" fillId="10" borderId="2" xfId="1" applyNumberFormat="1" applyFont="1" applyFill="1" applyBorder="1" applyAlignment="1">
      <alignment vertical="center" wrapText="1"/>
    </xf>
    <xf numFmtId="0" fontId="35" fillId="0" borderId="2" xfId="0" applyFont="1" applyBorder="1" applyAlignment="1">
      <alignment horizontal="left" vertical="top" wrapText="1"/>
    </xf>
    <xf numFmtId="3" fontId="35" fillId="0" borderId="2" xfId="0" applyNumberFormat="1" applyFont="1" applyBorder="1" applyAlignment="1">
      <alignment horizontal="center" vertical="top"/>
    </xf>
    <xf numFmtId="0" fontId="35" fillId="0" borderId="2" xfId="0" applyFont="1" applyBorder="1" applyAlignment="1">
      <alignment horizontal="center" vertical="center" textRotation="90"/>
    </xf>
    <xf numFmtId="3" fontId="35" fillId="12" borderId="2" xfId="0" applyNumberFormat="1" applyFont="1" applyFill="1" applyBorder="1" applyAlignment="1">
      <alignment horizontal="right" vertical="top" wrapText="1"/>
    </xf>
    <xf numFmtId="3" fontId="35" fillId="12" borderId="2" xfId="0" applyNumberFormat="1" applyFont="1" applyFill="1" applyBorder="1" applyAlignment="1">
      <alignment horizontal="center" vertical="top"/>
    </xf>
    <xf numFmtId="0" fontId="35" fillId="0" borderId="9" xfId="0" applyFont="1" applyBorder="1" applyAlignment="1">
      <alignment vertical="center" textRotation="90"/>
    </xf>
    <xf numFmtId="3" fontId="35" fillId="13" borderId="2" xfId="0" applyNumberFormat="1" applyFont="1" applyFill="1" applyBorder="1" applyAlignment="1">
      <alignment horizontal="right" vertical="top" wrapText="1"/>
    </xf>
    <xf numFmtId="3" fontId="35" fillId="13" borderId="2" xfId="0" applyNumberFormat="1" applyFont="1" applyFill="1" applyBorder="1" applyAlignment="1">
      <alignment horizontal="center" vertical="top"/>
    </xf>
    <xf numFmtId="3" fontId="35" fillId="13" borderId="2" xfId="0" applyNumberFormat="1" applyFont="1" applyFill="1" applyBorder="1" applyAlignment="1">
      <alignment horizontal="center" vertical="center"/>
    </xf>
    <xf numFmtId="3" fontId="35" fillId="14" borderId="2" xfId="0" applyNumberFormat="1" applyFont="1" applyFill="1" applyBorder="1" applyAlignment="1">
      <alignment horizontal="center" vertical="center" wrapText="1"/>
    </xf>
    <xf numFmtId="3" fontId="35" fillId="14" borderId="2" xfId="0" applyNumberFormat="1" applyFont="1" applyFill="1" applyBorder="1" applyAlignment="1">
      <alignment horizontal="center" vertical="center"/>
    </xf>
    <xf numFmtId="3" fontId="35" fillId="14" borderId="2" xfId="0" applyNumberFormat="1" applyFont="1" applyFill="1" applyBorder="1" applyAlignment="1">
      <alignment horizontal="left" vertical="top" textRotation="90"/>
    </xf>
    <xf numFmtId="3" fontId="35" fillId="14" borderId="2" xfId="0" applyNumberFormat="1" applyFont="1" applyFill="1" applyBorder="1" applyAlignment="1">
      <alignment horizontal="center" vertical="center" textRotation="90"/>
    </xf>
    <xf numFmtId="0" fontId="34" fillId="0" borderId="0" xfId="0" applyFont="1"/>
    <xf numFmtId="0" fontId="29" fillId="0" borderId="0" xfId="0" applyFont="1"/>
    <xf numFmtId="0" fontId="35" fillId="0" borderId="0" xfId="0" applyFont="1"/>
    <xf numFmtId="0" fontId="35" fillId="0" borderId="2" xfId="0" applyFont="1" applyBorder="1"/>
    <xf numFmtId="0" fontId="45" fillId="0" borderId="0" xfId="0" applyFont="1"/>
    <xf numFmtId="0" fontId="33" fillId="0" borderId="0" xfId="0" applyFont="1"/>
    <xf numFmtId="0" fontId="42" fillId="0" borderId="0" xfId="0" applyFont="1"/>
    <xf numFmtId="3" fontId="45" fillId="0" borderId="0" xfId="0" applyNumberFormat="1" applyFont="1"/>
    <xf numFmtId="43" fontId="45" fillId="0" borderId="0" xfId="0" applyNumberFormat="1" applyFont="1"/>
    <xf numFmtId="3" fontId="35" fillId="0" borderId="0" xfId="0" applyNumberFormat="1" applyFont="1"/>
    <xf numFmtId="0" fontId="35" fillId="0" borderId="6" xfId="0" applyFont="1" applyBorder="1"/>
    <xf numFmtId="0" fontId="35" fillId="0" borderId="8" xfId="0" applyFont="1" applyBorder="1"/>
    <xf numFmtId="0" fontId="34" fillId="0" borderId="11" xfId="0" applyFont="1" applyBorder="1" applyAlignment="1">
      <alignment horizontal="left" vertical="top" wrapText="1"/>
    </xf>
    <xf numFmtId="0" fontId="34" fillId="0" borderId="6" xfId="0" applyFont="1" applyBorder="1" applyAlignment="1">
      <alignment vertical="top" wrapText="1"/>
    </xf>
    <xf numFmtId="0" fontId="34" fillId="0" borderId="8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5" fillId="0" borderId="8" xfId="0" applyFont="1" applyBorder="1" applyAlignment="1">
      <alignment vertical="top"/>
    </xf>
    <xf numFmtId="0" fontId="35" fillId="0" borderId="8" xfId="0" applyFont="1" applyBorder="1" applyAlignment="1">
      <alignment vertical="top" wrapText="1"/>
    </xf>
    <xf numFmtId="0" fontId="40" fillId="0" borderId="0" xfId="0" applyFont="1"/>
    <xf numFmtId="3" fontId="22" fillId="10" borderId="2" xfId="0" applyNumberFormat="1" applyFont="1" applyFill="1" applyBorder="1" applyAlignment="1">
      <alignment horizontal="right" vertical="top"/>
    </xf>
    <xf numFmtId="0" fontId="43" fillId="0" borderId="0" xfId="0" applyFont="1" applyAlignment="1">
      <alignment wrapText="1"/>
    </xf>
    <xf numFmtId="0" fontId="43" fillId="0" borderId="0" xfId="0" applyFont="1" applyAlignment="1">
      <alignment vertical="top"/>
    </xf>
    <xf numFmtId="0" fontId="43" fillId="0" borderId="0" xfId="0" applyFont="1"/>
    <xf numFmtId="0" fontId="41" fillId="0" borderId="0" xfId="0" applyFont="1"/>
    <xf numFmtId="0" fontId="26" fillId="0" borderId="0" xfId="0" applyFont="1"/>
    <xf numFmtId="0" fontId="24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3" fontId="22" fillId="10" borderId="5" xfId="0" applyNumberFormat="1" applyFont="1" applyFill="1" applyBorder="1" applyAlignment="1">
      <alignment horizontal="right" vertical="top"/>
    </xf>
    <xf numFmtId="3" fontId="22" fillId="2" borderId="5" xfId="0" applyNumberFormat="1" applyFont="1" applyFill="1" applyBorder="1" applyAlignment="1">
      <alignment horizontal="right" vertical="top"/>
    </xf>
    <xf numFmtId="3" fontId="48" fillId="10" borderId="2" xfId="1" applyNumberFormat="1" applyFont="1" applyFill="1" applyBorder="1" applyAlignment="1">
      <alignment vertical="center" wrapText="1" readingOrder="1"/>
    </xf>
    <xf numFmtId="0" fontId="40" fillId="2" borderId="0" xfId="0" applyFont="1" applyFill="1"/>
    <xf numFmtId="0" fontId="28" fillId="0" borderId="21" xfId="0" applyFont="1" applyBorder="1" applyAlignment="1">
      <alignment horizontal="left" vertical="top" wrapText="1"/>
    </xf>
    <xf numFmtId="3" fontId="28" fillId="15" borderId="21" xfId="0" applyNumberFormat="1" applyFont="1" applyFill="1" applyBorder="1" applyAlignment="1">
      <alignment horizontal="left" vertical="top" wrapText="1" readingOrder="1"/>
    </xf>
    <xf numFmtId="0" fontId="28" fillId="0" borderId="0" xfId="0" applyFont="1"/>
    <xf numFmtId="0" fontId="48" fillId="0" borderId="23" xfId="0" applyFont="1" applyBorder="1" applyAlignment="1">
      <alignment horizontal="right" vertical="top" wrapText="1" readingOrder="1"/>
    </xf>
    <xf numFmtId="3" fontId="48" fillId="0" borderId="21" xfId="0" applyNumberFormat="1" applyFont="1" applyBorder="1" applyAlignment="1">
      <alignment horizontal="right" vertical="top" wrapText="1" readingOrder="1"/>
    </xf>
    <xf numFmtId="0" fontId="22" fillId="2" borderId="21" xfId="0" applyFont="1" applyFill="1" applyBorder="1" applyAlignment="1">
      <alignment horizontal="left" vertical="top" wrapText="1"/>
    </xf>
    <xf numFmtId="167" fontId="22" fillId="2" borderId="25" xfId="0" applyNumberFormat="1" applyFont="1" applyFill="1" applyBorder="1" applyAlignment="1">
      <alignment horizontal="center" vertical="top" textRotation="90" wrapText="1"/>
    </xf>
    <xf numFmtId="3" fontId="17" fillId="2" borderId="21" xfId="0" applyNumberFormat="1" applyFont="1" applyFill="1" applyBorder="1" applyAlignment="1">
      <alignment horizontal="center" vertical="top" textRotation="90"/>
    </xf>
    <xf numFmtId="168" fontId="22" fillId="2" borderId="26" xfId="0" applyNumberFormat="1" applyFont="1" applyFill="1" applyBorder="1" applyAlignment="1">
      <alignment horizontal="center" vertical="top" textRotation="90" wrapText="1"/>
    </xf>
    <xf numFmtId="168" fontId="22" fillId="2" borderId="21" xfId="0" applyNumberFormat="1" applyFont="1" applyFill="1" applyBorder="1" applyAlignment="1">
      <alignment horizontal="center" vertical="top" textRotation="90" wrapText="1"/>
    </xf>
    <xf numFmtId="0" fontId="48" fillId="0" borderId="0" xfId="0" applyFont="1"/>
    <xf numFmtId="0" fontId="22" fillId="0" borderId="0" xfId="0" applyFont="1"/>
    <xf numFmtId="167" fontId="22" fillId="2" borderId="21" xfId="0" applyNumberFormat="1" applyFont="1" applyFill="1" applyBorder="1" applyAlignment="1">
      <alignment horizontal="center" vertical="top" textRotation="90" wrapText="1"/>
    </xf>
    <xf numFmtId="167" fontId="22" fillId="2" borderId="21" xfId="0" applyNumberFormat="1" applyFont="1" applyFill="1" applyBorder="1" applyAlignment="1">
      <alignment horizontal="center" vertical="top" textRotation="180" wrapText="1"/>
    </xf>
    <xf numFmtId="0" fontId="4" fillId="0" borderId="0" xfId="0" applyFont="1"/>
    <xf numFmtId="3" fontId="19" fillId="0" borderId="2" xfId="1" applyNumberFormat="1" applyFont="1" applyFill="1" applyBorder="1" applyAlignment="1">
      <alignment vertical="top" wrapText="1" readingOrder="1"/>
    </xf>
    <xf numFmtId="3" fontId="19" fillId="0" borderId="2" xfId="1" applyNumberFormat="1" applyFont="1" applyFill="1" applyBorder="1" applyAlignment="1">
      <alignment horizontal="left" vertical="top" wrapText="1" readingOrder="1"/>
    </xf>
    <xf numFmtId="3" fontId="19" fillId="2" borderId="14" xfId="1" applyNumberFormat="1" applyFont="1" applyFill="1" applyBorder="1" applyAlignment="1">
      <alignment vertical="top" wrapText="1" readingOrder="1"/>
    </xf>
    <xf numFmtId="0" fontId="49" fillId="2" borderId="6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9" fillId="0" borderId="2" xfId="25" applyFont="1" applyBorder="1" applyAlignment="1">
      <alignment horizontal="left" vertical="top" wrapText="1"/>
    </xf>
    <xf numFmtId="3" fontId="19" fillId="0" borderId="2" xfId="25" applyNumberFormat="1" applyFont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top" wrapText="1" shrinkToFit="1"/>
    </xf>
    <xf numFmtId="0" fontId="28" fillId="0" borderId="2" xfId="0" applyFont="1" applyBorder="1" applyAlignment="1">
      <alignment vertical="top" wrapText="1" readingOrder="1"/>
    </xf>
    <xf numFmtId="3" fontId="28" fillId="2" borderId="2" xfId="1" applyNumberFormat="1" applyFont="1" applyFill="1" applyBorder="1" applyAlignment="1">
      <alignment vertical="top" wrapText="1" readingOrder="1"/>
    </xf>
    <xf numFmtId="0" fontId="17" fillId="0" borderId="2" xfId="0" applyFont="1" applyBorder="1" applyAlignment="1">
      <alignment vertical="top" textRotation="90" wrapText="1"/>
    </xf>
    <xf numFmtId="164" fontId="17" fillId="0" borderId="2" xfId="1" applyNumberFormat="1" applyFont="1" applyBorder="1" applyAlignment="1">
      <alignment vertical="top" textRotation="90" wrapText="1"/>
    </xf>
    <xf numFmtId="43" fontId="17" fillId="0" borderId="2" xfId="1" applyFont="1" applyBorder="1" applyAlignment="1">
      <alignment vertical="top" textRotation="90" wrapText="1"/>
    </xf>
    <xf numFmtId="164" fontId="17" fillId="0" borderId="2" xfId="0" applyNumberFormat="1" applyFont="1" applyBorder="1" applyAlignment="1">
      <alignment vertical="top" wrapText="1"/>
    </xf>
    <xf numFmtId="3" fontId="19" fillId="2" borderId="2" xfId="25" applyNumberFormat="1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9" fillId="0" borderId="2" xfId="25" applyFont="1" applyBorder="1" applyAlignment="1">
      <alignment horizontal="center" vertical="top" wrapText="1"/>
    </xf>
    <xf numFmtId="0" fontId="34" fillId="0" borderId="8" xfId="25" applyFont="1" applyBorder="1" applyAlignment="1">
      <alignment horizontal="left" vertical="top" wrapText="1"/>
    </xf>
    <xf numFmtId="0" fontId="34" fillId="0" borderId="8" xfId="25" applyFont="1" applyBorder="1" applyAlignment="1">
      <alignment horizontal="center" vertical="top" wrapText="1"/>
    </xf>
    <xf numFmtId="0" fontId="17" fillId="0" borderId="9" xfId="0" applyFont="1" applyBorder="1" applyAlignment="1">
      <alignment horizontal="left" vertical="top" wrapText="1"/>
    </xf>
    <xf numFmtId="3" fontId="48" fillId="0" borderId="9" xfId="1" applyNumberFormat="1" applyFont="1" applyFill="1" applyBorder="1" applyAlignment="1">
      <alignment vertical="center" wrapText="1" readingOrder="1"/>
    </xf>
    <xf numFmtId="0" fontId="17" fillId="2" borderId="2" xfId="0" applyFont="1" applyFill="1" applyBorder="1"/>
    <xf numFmtId="0" fontId="50" fillId="2" borderId="2" xfId="0" applyFont="1" applyFill="1" applyBorder="1" applyAlignment="1">
      <alignment horizontal="left"/>
    </xf>
    <xf numFmtId="164" fontId="51" fillId="2" borderId="2" xfId="0" applyNumberFormat="1" applyFont="1" applyFill="1" applyBorder="1"/>
    <xf numFmtId="0" fontId="51" fillId="2" borderId="0" xfId="0" applyFont="1" applyFill="1"/>
    <xf numFmtId="3" fontId="51" fillId="2" borderId="2" xfId="0" applyNumberFormat="1" applyFont="1" applyFill="1" applyBorder="1"/>
    <xf numFmtId="0" fontId="50" fillId="2" borderId="2" xfId="0" applyFont="1" applyFill="1" applyBorder="1" applyAlignment="1">
      <alignment horizontal="center"/>
    </xf>
    <xf numFmtId="0" fontId="51" fillId="2" borderId="2" xfId="0" applyFont="1" applyFill="1" applyBorder="1"/>
    <xf numFmtId="3" fontId="51" fillId="2" borderId="2" xfId="0" applyNumberFormat="1" applyFont="1" applyFill="1" applyBorder="1" applyAlignment="1">
      <alignment horizontal="right"/>
    </xf>
    <xf numFmtId="0" fontId="19" fillId="11" borderId="0" xfId="0" applyFont="1" applyFill="1"/>
    <xf numFmtId="3" fontId="19" fillId="11" borderId="0" xfId="0" applyNumberFormat="1" applyFont="1" applyFill="1"/>
    <xf numFmtId="164" fontId="51" fillId="2" borderId="0" xfId="1" applyNumberFormat="1" applyFont="1" applyFill="1"/>
    <xf numFmtId="0" fontId="17" fillId="11" borderId="0" xfId="0" applyFont="1" applyFill="1"/>
    <xf numFmtId="3" fontId="17" fillId="11" borderId="0" xfId="0" applyNumberFormat="1" applyFont="1" applyFill="1"/>
    <xf numFmtId="0" fontId="13" fillId="18" borderId="0" xfId="0" applyFont="1" applyFill="1" applyAlignment="1">
      <alignment vertical="center"/>
    </xf>
    <xf numFmtId="0" fontId="13" fillId="18" borderId="0" xfId="0" applyFont="1" applyFill="1"/>
    <xf numFmtId="164" fontId="42" fillId="0" borderId="0" xfId="0" applyNumberFormat="1" applyFont="1"/>
    <xf numFmtId="3" fontId="28" fillId="10" borderId="2" xfId="1" applyNumberFormat="1" applyFont="1" applyFill="1" applyBorder="1" applyAlignment="1">
      <alignment vertical="center" wrapText="1" readingOrder="1"/>
    </xf>
    <xf numFmtId="0" fontId="20" fillId="0" borderId="1" xfId="0" applyFont="1" applyBorder="1" applyAlignment="1">
      <alignment vertical="center"/>
    </xf>
    <xf numFmtId="3" fontId="19" fillId="0" borderId="0" xfId="0" applyNumberFormat="1" applyFont="1"/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9" xfId="0" applyFont="1" applyBorder="1" applyAlignment="1">
      <alignment horizontal="left" vertical="top" wrapText="1"/>
    </xf>
    <xf numFmtId="0" fontId="35" fillId="0" borderId="9" xfId="0" applyFont="1" applyBorder="1" applyAlignment="1">
      <alignment horizontal="left" vertical="top" wrapText="1"/>
    </xf>
    <xf numFmtId="0" fontId="35" fillId="0" borderId="9" xfId="25" applyFont="1" applyBorder="1" applyAlignment="1">
      <alignment horizontal="left" vertical="top" wrapText="1"/>
    </xf>
    <xf numFmtId="17" fontId="35" fillId="0" borderId="9" xfId="0" applyNumberFormat="1" applyFont="1" applyBorder="1" applyAlignment="1">
      <alignment horizontal="center" vertical="center" textRotation="90" wrapText="1"/>
    </xf>
    <xf numFmtId="0" fontId="35" fillId="0" borderId="9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top" wrapText="1"/>
    </xf>
    <xf numFmtId="0" fontId="35" fillId="0" borderId="9" xfId="0" applyFont="1" applyBorder="1" applyAlignment="1">
      <alignment horizontal="center" vertical="center" textRotation="90"/>
    </xf>
    <xf numFmtId="43" fontId="34" fillId="0" borderId="6" xfId="1" applyFont="1" applyBorder="1" applyAlignment="1">
      <alignment horizontal="center" vertical="top" textRotation="90" wrapText="1"/>
    </xf>
    <xf numFmtId="43" fontId="34" fillId="0" borderId="8" xfId="1" applyFont="1" applyBorder="1" applyAlignment="1">
      <alignment horizontal="center" vertical="top" textRotation="90" wrapText="1"/>
    </xf>
    <xf numFmtId="0" fontId="35" fillId="0" borderId="6" xfId="0" applyFont="1" applyBorder="1" applyAlignment="1">
      <alignment horizontal="center" vertical="center" textRotation="90"/>
    </xf>
    <xf numFmtId="0" fontId="35" fillId="0" borderId="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center" vertical="top" textRotation="90" wrapText="1"/>
    </xf>
    <xf numFmtId="0" fontId="34" fillId="0" borderId="8" xfId="0" applyFont="1" applyBorder="1" applyAlignment="1">
      <alignment horizontal="center" vertical="top" textRotation="90" wrapText="1"/>
    </xf>
    <xf numFmtId="0" fontId="34" fillId="0" borderId="9" xfId="0" applyFont="1" applyBorder="1" applyAlignment="1">
      <alignment horizontal="center" vertical="top" textRotation="90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5" fillId="0" borderId="9" xfId="0" applyFont="1" applyBorder="1" applyAlignment="1">
      <alignment horizontal="center" vertical="top" wrapText="1"/>
    </xf>
    <xf numFmtId="0" fontId="35" fillId="2" borderId="9" xfId="0" applyFont="1" applyFill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 indent="1"/>
    </xf>
    <xf numFmtId="17" fontId="35" fillId="0" borderId="2" xfId="0" applyNumberFormat="1" applyFont="1" applyBorder="1" applyAlignment="1">
      <alignment horizontal="center" vertical="center" textRotation="90" wrapText="1"/>
    </xf>
    <xf numFmtId="0" fontId="35" fillId="0" borderId="2" xfId="0" applyFont="1" applyBorder="1" applyAlignment="1">
      <alignment horizontal="center" vertical="top" textRotation="90"/>
    </xf>
    <xf numFmtId="0" fontId="34" fillId="0" borderId="10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55" fillId="0" borderId="0" xfId="0" applyFont="1"/>
    <xf numFmtId="0" fontId="17" fillId="0" borderId="8" xfId="0" applyFont="1" applyBorder="1" applyAlignment="1">
      <alignment horizontal="center" vertical="top" wrapText="1"/>
    </xf>
    <xf numFmtId="0" fontId="53" fillId="0" borderId="9" xfId="0" applyFont="1" applyBorder="1" applyAlignment="1">
      <alignment horizontal="center" vertical="top" textRotation="90" wrapText="1"/>
    </xf>
    <xf numFmtId="43" fontId="53" fillId="0" borderId="8" xfId="1" applyFont="1" applyBorder="1" applyAlignment="1">
      <alignment horizontal="center" vertical="top" textRotation="90" wrapText="1"/>
    </xf>
    <xf numFmtId="0" fontId="28" fillId="10" borderId="9" xfId="0" applyFont="1" applyFill="1" applyBorder="1" applyAlignment="1">
      <alignment horizontal="center" vertical="top" wrapText="1" readingOrder="1"/>
    </xf>
    <xf numFmtId="3" fontId="28" fillId="10" borderId="2" xfId="1" applyNumberFormat="1" applyFont="1" applyFill="1" applyBorder="1" applyAlignment="1">
      <alignment vertical="top" wrapText="1" readingOrder="1"/>
    </xf>
    <xf numFmtId="0" fontId="22" fillId="0" borderId="2" xfId="0" applyFont="1" applyBorder="1" applyAlignment="1">
      <alignment horizontal="left" vertical="top" wrapText="1"/>
    </xf>
    <xf numFmtId="43" fontId="54" fillId="0" borderId="2" xfId="1" applyFont="1" applyBorder="1" applyAlignment="1">
      <alignment horizontal="center" vertical="top" textRotation="90" wrapText="1"/>
    </xf>
    <xf numFmtId="43" fontId="54" fillId="0" borderId="6" xfId="1" applyFont="1" applyBorder="1" applyAlignment="1">
      <alignment horizontal="center" vertical="top" textRotation="90" wrapText="1"/>
    </xf>
    <xf numFmtId="0" fontId="22" fillId="0" borderId="6" xfId="0" applyFont="1" applyBorder="1" applyAlignment="1">
      <alignment horizontal="left" vertical="top" wrapText="1"/>
    </xf>
    <xf numFmtId="0" fontId="17" fillId="0" borderId="6" xfId="0" applyFont="1" applyBorder="1"/>
    <xf numFmtId="0" fontId="17" fillId="0" borderId="8" xfId="0" applyFont="1" applyBorder="1"/>
    <xf numFmtId="0" fontId="28" fillId="10" borderId="2" xfId="0" applyFont="1" applyFill="1" applyBorder="1" applyAlignment="1">
      <alignment horizontal="center" vertical="top" wrapText="1" readingOrder="1"/>
    </xf>
    <xf numFmtId="0" fontId="53" fillId="0" borderId="9" xfId="0" applyFont="1" applyBorder="1" applyAlignment="1">
      <alignment horizontal="center" vertical="top" wrapText="1"/>
    </xf>
    <xf numFmtId="43" fontId="53" fillId="0" borderId="6" xfId="1" applyFont="1" applyBorder="1" applyAlignment="1">
      <alignment horizontal="center" vertical="top" textRotation="90" wrapText="1"/>
    </xf>
    <xf numFmtId="0" fontId="48" fillId="10" borderId="2" xfId="0" applyFont="1" applyFill="1" applyBorder="1" applyAlignment="1">
      <alignment horizontal="center" vertical="center" wrapText="1" readingOrder="1"/>
    </xf>
    <xf numFmtId="0" fontId="22" fillId="0" borderId="2" xfId="0" applyFont="1" applyBorder="1"/>
    <xf numFmtId="43" fontId="17" fillId="0" borderId="2" xfId="0" applyNumberFormat="1" applyFont="1" applyBorder="1"/>
    <xf numFmtId="0" fontId="53" fillId="0" borderId="8" xfId="0" applyFont="1" applyBorder="1" applyAlignment="1">
      <alignment vertical="top" textRotation="90" wrapText="1"/>
    </xf>
    <xf numFmtId="0" fontId="53" fillId="0" borderId="8" xfId="0" applyFont="1" applyBorder="1" applyAlignment="1">
      <alignment vertical="top" wrapText="1"/>
    </xf>
    <xf numFmtId="0" fontId="53" fillId="0" borderId="6" xfId="0" applyFont="1" applyBorder="1" applyAlignment="1">
      <alignment vertical="top" textRotation="90" wrapText="1"/>
    </xf>
    <xf numFmtId="0" fontId="17" fillId="0" borderId="9" xfId="0" applyFont="1" applyBorder="1" applyAlignment="1">
      <alignment vertical="top" wrapText="1" readingOrder="1"/>
    </xf>
    <xf numFmtId="0" fontId="34" fillId="0" borderId="2" xfId="0" applyFont="1" applyBorder="1" applyAlignment="1">
      <alignment vertical="top" wrapText="1" readingOrder="1"/>
    </xf>
    <xf numFmtId="3" fontId="34" fillId="2" borderId="2" xfId="1" applyNumberFormat="1" applyFont="1" applyFill="1" applyBorder="1" applyAlignment="1">
      <alignment vertical="top" wrapText="1" readingOrder="1"/>
    </xf>
    <xf numFmtId="0" fontId="36" fillId="0" borderId="2" xfId="0" applyFont="1" applyBorder="1" applyAlignment="1">
      <alignment vertical="top" wrapText="1" readingOrder="1"/>
    </xf>
    <xf numFmtId="3" fontId="36" fillId="2" borderId="2" xfId="1" applyNumberFormat="1" applyFont="1" applyFill="1" applyBorder="1" applyAlignment="1">
      <alignment vertical="top" wrapText="1" readingOrder="1"/>
    </xf>
    <xf numFmtId="0" fontId="34" fillId="0" borderId="6" xfId="0" applyFont="1" applyBorder="1" applyAlignment="1">
      <alignment vertical="top" wrapText="1" readingOrder="1"/>
    </xf>
    <xf numFmtId="0" fontId="35" fillId="17" borderId="2" xfId="0" applyFont="1" applyFill="1" applyBorder="1"/>
    <xf numFmtId="0" fontId="19" fillId="0" borderId="2" xfId="0" applyFont="1" applyBorder="1" applyAlignment="1">
      <alignment horizontal="center" vertical="top" wrapText="1"/>
    </xf>
    <xf numFmtId="0" fontId="53" fillId="0" borderId="2" xfId="0" applyFont="1" applyBorder="1" applyAlignment="1">
      <alignment horizontal="center" vertical="top" wrapText="1"/>
    </xf>
    <xf numFmtId="43" fontId="53" fillId="0" borderId="2" xfId="1" applyFont="1" applyBorder="1" applyAlignment="1">
      <alignment horizontal="center" vertical="top" textRotation="90" wrapText="1"/>
    </xf>
    <xf numFmtId="164" fontId="19" fillId="0" borderId="9" xfId="1" applyNumberFormat="1" applyFont="1" applyFill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53" fillId="0" borderId="2" xfId="0" applyFont="1" applyBorder="1" applyAlignment="1">
      <alignment horizontal="center" vertical="top" textRotation="90" wrapText="1"/>
    </xf>
    <xf numFmtId="0" fontId="17" fillId="0" borderId="2" xfId="0" applyFont="1" applyBorder="1" applyAlignment="1">
      <alignment horizontal="center" vertical="top" wrapText="1"/>
    </xf>
    <xf numFmtId="0" fontId="53" fillId="0" borderId="6" xfId="0" applyFont="1" applyBorder="1" applyAlignment="1">
      <alignment horizontal="center" vertical="top" wrapText="1"/>
    </xf>
    <xf numFmtId="0" fontId="53" fillId="0" borderId="8" xfId="0" applyFont="1" applyBorder="1" applyAlignment="1">
      <alignment horizontal="center" vertical="top" textRotation="90" wrapText="1"/>
    </xf>
    <xf numFmtId="164" fontId="19" fillId="0" borderId="6" xfId="1" applyNumberFormat="1" applyFont="1" applyFill="1" applyBorder="1" applyAlignment="1">
      <alignment vertical="top" wrapText="1"/>
    </xf>
    <xf numFmtId="0" fontId="28" fillId="0" borderId="9" xfId="0" applyFont="1" applyBorder="1" applyAlignment="1">
      <alignment vertical="top" wrapText="1" readingOrder="1"/>
    </xf>
    <xf numFmtId="0" fontId="53" fillId="0" borderId="6" xfId="0" applyFont="1" applyBorder="1" applyAlignment="1">
      <alignment horizontal="center" vertical="top" textRotation="90" wrapText="1"/>
    </xf>
    <xf numFmtId="164" fontId="53" fillId="0" borderId="6" xfId="1" applyNumberFormat="1" applyFont="1" applyBorder="1" applyAlignment="1">
      <alignment horizontal="center" vertical="top" textRotation="90" wrapText="1"/>
    </xf>
    <xf numFmtId="164" fontId="54" fillId="0" borderId="2" xfId="1" applyNumberFormat="1" applyFont="1" applyBorder="1" applyAlignment="1">
      <alignment horizontal="center" vertical="top" textRotation="90" wrapText="1"/>
    </xf>
    <xf numFmtId="0" fontId="53" fillId="0" borderId="9" xfId="0" applyFont="1" applyBorder="1" applyAlignment="1">
      <alignment vertical="top" textRotation="90" wrapText="1"/>
    </xf>
    <xf numFmtId="0" fontId="17" fillId="0" borderId="9" xfId="0" applyFont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top" wrapText="1" readingOrder="1"/>
    </xf>
    <xf numFmtId="3" fontId="28" fillId="0" borderId="2" xfId="1" applyNumberFormat="1" applyFont="1" applyFill="1" applyBorder="1" applyAlignment="1">
      <alignment vertical="top" wrapText="1" readingOrder="1"/>
    </xf>
    <xf numFmtId="0" fontId="19" fillId="0" borderId="2" xfId="0" applyFont="1" applyBorder="1" applyAlignment="1">
      <alignment horizontal="center" vertical="top" textRotation="90" wrapText="1"/>
    </xf>
    <xf numFmtId="0" fontId="21" fillId="0" borderId="2" xfId="0" applyFont="1" applyBorder="1" applyAlignment="1">
      <alignment horizontal="center" vertical="top" wrapText="1"/>
    </xf>
    <xf numFmtId="43" fontId="53" fillId="0" borderId="6" xfId="1" applyFont="1" applyBorder="1" applyAlignment="1">
      <alignment vertical="top" textRotation="90" wrapText="1"/>
    </xf>
    <xf numFmtId="43" fontId="53" fillId="0" borderId="8" xfId="1" applyFont="1" applyBorder="1" applyAlignment="1">
      <alignment vertical="top" textRotation="90" wrapText="1"/>
    </xf>
    <xf numFmtId="43" fontId="53" fillId="0" borderId="9" xfId="1" applyFont="1" applyBorder="1" applyAlignment="1">
      <alignment vertical="top" textRotation="90" wrapText="1"/>
    </xf>
    <xf numFmtId="0" fontId="48" fillId="10" borderId="2" xfId="0" applyFont="1" applyFill="1" applyBorder="1" applyAlignment="1">
      <alignment horizontal="center" vertical="top" wrapText="1" readingOrder="1"/>
    </xf>
    <xf numFmtId="0" fontId="21" fillId="0" borderId="2" xfId="0" applyFont="1" applyBorder="1" applyAlignment="1">
      <alignment vertical="top" textRotation="90"/>
    </xf>
    <xf numFmtId="0" fontId="19" fillId="0" borderId="8" xfId="0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 readingOrder="1"/>
    </xf>
    <xf numFmtId="3" fontId="21" fillId="10" borderId="2" xfId="0" applyNumberFormat="1" applyFont="1" applyFill="1" applyBorder="1" applyAlignment="1">
      <alignment vertical="top" wrapText="1"/>
    </xf>
    <xf numFmtId="0" fontId="28" fillId="0" borderId="6" xfId="0" applyFont="1" applyBorder="1" applyAlignment="1">
      <alignment vertical="top" wrapText="1" readingOrder="1"/>
    </xf>
    <xf numFmtId="3" fontId="28" fillId="2" borderId="6" xfId="1" applyNumberFormat="1" applyFont="1" applyFill="1" applyBorder="1" applyAlignment="1">
      <alignment vertical="top" wrapText="1" readingOrder="1"/>
    </xf>
    <xf numFmtId="3" fontId="28" fillId="2" borderId="8" xfId="1" applyNumberFormat="1" applyFont="1" applyFill="1" applyBorder="1" applyAlignment="1">
      <alignment vertical="top" wrapText="1" readingOrder="1"/>
    </xf>
    <xf numFmtId="3" fontId="28" fillId="2" borderId="9" xfId="1" applyNumberFormat="1" applyFont="1" applyFill="1" applyBorder="1" applyAlignment="1">
      <alignment vertical="top" wrapText="1" readingOrder="1"/>
    </xf>
    <xf numFmtId="3" fontId="19" fillId="0" borderId="2" xfId="0" applyNumberFormat="1" applyFont="1" applyBorder="1" applyAlignment="1">
      <alignment horizontal="right" vertical="top" wrapText="1"/>
    </xf>
    <xf numFmtId="0" fontId="19" fillId="0" borderId="2" xfId="0" applyFont="1" applyBorder="1" applyAlignment="1" applyProtection="1">
      <alignment vertical="top" wrapText="1"/>
      <protection locked="0"/>
    </xf>
    <xf numFmtId="3" fontId="19" fillId="0" borderId="2" xfId="0" applyNumberFormat="1" applyFont="1" applyBorder="1" applyAlignment="1">
      <alignment horizontal="right" vertical="top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center"/>
    </xf>
    <xf numFmtId="0" fontId="28" fillId="0" borderId="6" xfId="0" applyFont="1" applyBorder="1" applyAlignment="1">
      <alignment horizontal="center" vertical="top" wrapText="1" readingOrder="1"/>
    </xf>
    <xf numFmtId="0" fontId="28" fillId="0" borderId="9" xfId="0" applyFont="1" applyBorder="1" applyAlignment="1">
      <alignment horizontal="center" vertical="top" wrapText="1" readingOrder="1"/>
    </xf>
    <xf numFmtId="164" fontId="17" fillId="0" borderId="9" xfId="1" applyNumberFormat="1" applyFont="1" applyBorder="1" applyAlignment="1">
      <alignment horizontal="center" vertical="center" wrapText="1"/>
    </xf>
    <xf numFmtId="164" fontId="17" fillId="0" borderId="9" xfId="1" applyNumberFormat="1" applyFont="1" applyBorder="1" applyAlignment="1">
      <alignment horizontal="center" vertical="top" wrapText="1"/>
    </xf>
    <xf numFmtId="17" fontId="53" fillId="0" borderId="9" xfId="0" applyNumberFormat="1" applyFont="1" applyBorder="1" applyAlignment="1">
      <alignment horizontal="center" vertical="top" wrapText="1"/>
    </xf>
    <xf numFmtId="164" fontId="19" fillId="0" borderId="2" xfId="1" applyNumberFormat="1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left" vertical="top" wrapText="1" readingOrder="1"/>
    </xf>
    <xf numFmtId="0" fontId="48" fillId="10" borderId="9" xfId="0" applyFont="1" applyFill="1" applyBorder="1" applyAlignment="1">
      <alignment horizontal="center" vertical="center" wrapText="1" readingOrder="1"/>
    </xf>
    <xf numFmtId="3" fontId="28" fillId="10" borderId="9" xfId="1" applyNumberFormat="1" applyFont="1" applyFill="1" applyBorder="1" applyAlignment="1">
      <alignment vertical="center" wrapText="1" readingOrder="1"/>
    </xf>
    <xf numFmtId="0" fontId="22" fillId="0" borderId="9" xfId="0" applyFont="1" applyBorder="1"/>
    <xf numFmtId="43" fontId="54" fillId="0" borderId="9" xfId="1" applyFont="1" applyBorder="1" applyAlignment="1">
      <alignment horizontal="center" vertical="top" textRotation="90" wrapText="1"/>
    </xf>
    <xf numFmtId="0" fontId="17" fillId="0" borderId="0" xfId="0" applyFont="1" applyAlignment="1">
      <alignment vertical="center"/>
    </xf>
    <xf numFmtId="0" fontId="28" fillId="0" borderId="5" xfId="0" applyFont="1" applyBorder="1" applyAlignment="1">
      <alignment vertical="top" wrapText="1" readingOrder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textRotation="90" wrapText="1"/>
    </xf>
    <xf numFmtId="3" fontId="19" fillId="0" borderId="2" xfId="0" applyNumberFormat="1" applyFont="1" applyBorder="1" applyAlignment="1">
      <alignment horizontal="center" vertical="center" textRotation="90"/>
    </xf>
    <xf numFmtId="3" fontId="19" fillId="0" borderId="2" xfId="1" applyNumberFormat="1" applyFont="1" applyBorder="1" applyAlignment="1">
      <alignment horizontal="center" vertical="center" textRotation="90" wrapText="1"/>
    </xf>
    <xf numFmtId="0" fontId="28" fillId="10" borderId="6" xfId="0" applyFont="1" applyFill="1" applyBorder="1" applyAlignment="1">
      <alignment horizontal="center" vertical="top" wrapText="1" readingOrder="1"/>
    </xf>
    <xf numFmtId="3" fontId="28" fillId="10" borderId="6" xfId="1" applyNumberFormat="1" applyFont="1" applyFill="1" applyBorder="1" applyAlignment="1">
      <alignment vertical="top" wrapText="1" readingOrder="1"/>
    </xf>
    <xf numFmtId="0" fontId="28" fillId="2" borderId="6" xfId="0" applyFont="1" applyFill="1" applyBorder="1" applyAlignment="1">
      <alignment horizontal="left" vertical="center" wrapText="1" readingOrder="1"/>
    </xf>
    <xf numFmtId="0" fontId="28" fillId="2" borderId="8" xfId="0" applyFont="1" applyFill="1" applyBorder="1" applyAlignment="1">
      <alignment horizontal="left" vertical="center" wrapText="1" readingOrder="1"/>
    </xf>
    <xf numFmtId="0" fontId="28" fillId="2" borderId="9" xfId="0" applyFont="1" applyFill="1" applyBorder="1" applyAlignment="1">
      <alignment horizontal="left" vertical="center" wrapText="1" readingOrder="1"/>
    </xf>
    <xf numFmtId="0" fontId="28" fillId="10" borderId="2" xfId="0" applyFont="1" applyFill="1" applyBorder="1" applyAlignment="1">
      <alignment horizontal="center" vertical="center" wrapText="1" readingOrder="1"/>
    </xf>
    <xf numFmtId="0" fontId="48" fillId="2" borderId="2" xfId="0" applyFont="1" applyFill="1" applyBorder="1" applyAlignment="1">
      <alignment horizontal="left" vertical="top" wrapText="1" readingOrder="1"/>
    </xf>
    <xf numFmtId="0" fontId="28" fillId="2" borderId="6" xfId="0" applyFont="1" applyFill="1" applyBorder="1" applyAlignment="1">
      <alignment horizontal="left" vertical="top" wrapText="1" readingOrder="1"/>
    </xf>
    <xf numFmtId="0" fontId="28" fillId="2" borderId="8" xfId="0" applyFont="1" applyFill="1" applyBorder="1" applyAlignment="1">
      <alignment horizontal="left" vertical="top" wrapText="1" readingOrder="1"/>
    </xf>
    <xf numFmtId="0" fontId="19" fillId="2" borderId="8" xfId="0" applyFont="1" applyFill="1" applyBorder="1" applyAlignment="1">
      <alignment horizontal="left" vertical="top" wrapText="1" readingOrder="1"/>
    </xf>
    <xf numFmtId="3" fontId="19" fillId="2" borderId="8" xfId="1" applyNumberFormat="1" applyFont="1" applyFill="1" applyBorder="1" applyAlignment="1">
      <alignment vertical="top" wrapText="1" readingOrder="1"/>
    </xf>
    <xf numFmtId="0" fontId="19" fillId="2" borderId="9" xfId="0" applyFont="1" applyFill="1" applyBorder="1" applyAlignment="1">
      <alignment horizontal="left" vertical="top" wrapText="1" readingOrder="1"/>
    </xf>
    <xf numFmtId="3" fontId="28" fillId="2" borderId="2" xfId="1" applyNumberFormat="1" applyFont="1" applyFill="1" applyBorder="1" applyAlignment="1">
      <alignment horizontal="center" vertical="top" wrapText="1" readingOrder="1"/>
    </xf>
    <xf numFmtId="0" fontId="28" fillId="2" borderId="9" xfId="0" applyFont="1" applyFill="1" applyBorder="1" applyAlignment="1">
      <alignment horizontal="left" vertical="top" wrapText="1" readingOrder="1"/>
    </xf>
    <xf numFmtId="3" fontId="28" fillId="2" borderId="2" xfId="1" applyNumberFormat="1" applyFont="1" applyFill="1" applyBorder="1" applyAlignment="1">
      <alignment horizontal="right" vertical="center" wrapText="1" readingOrder="1"/>
    </xf>
    <xf numFmtId="0" fontId="28" fillId="2" borderId="2" xfId="0" applyFont="1" applyFill="1" applyBorder="1" applyAlignment="1">
      <alignment horizontal="left" vertical="top" wrapText="1" readingOrder="1"/>
    </xf>
    <xf numFmtId="0" fontId="28" fillId="2" borderId="2" xfId="0" applyFont="1" applyFill="1" applyBorder="1" applyAlignment="1">
      <alignment horizontal="center" vertical="top" wrapText="1" readingOrder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textRotation="90"/>
    </xf>
    <xf numFmtId="0" fontId="17" fillId="0" borderId="2" xfId="0" applyFont="1" applyBorder="1" applyAlignment="1">
      <alignment horizontal="center" vertical="center" wrapText="1"/>
    </xf>
    <xf numFmtId="0" fontId="31" fillId="0" borderId="2" xfId="0" applyFont="1" applyBorder="1"/>
    <xf numFmtId="0" fontId="28" fillId="10" borderId="6" xfId="0" applyFont="1" applyFill="1" applyBorder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center" textRotation="90"/>
    </xf>
    <xf numFmtId="17" fontId="17" fillId="0" borderId="2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29" fillId="0" borderId="0" xfId="0" applyFont="1" applyAlignment="1">
      <alignment vertical="center"/>
    </xf>
    <xf numFmtId="17" fontId="17" fillId="0" borderId="2" xfId="0" applyNumberFormat="1" applyFont="1" applyBorder="1" applyAlignment="1">
      <alignment vertical="top" wrapText="1"/>
    </xf>
    <xf numFmtId="164" fontId="22" fillId="0" borderId="2" xfId="1" applyNumberFormat="1" applyFont="1" applyBorder="1" applyAlignment="1">
      <alignment horizontal="center" vertical="top" textRotation="90" wrapText="1"/>
    </xf>
    <xf numFmtId="17" fontId="22" fillId="0" borderId="6" xfId="0" applyNumberFormat="1" applyFont="1" applyBorder="1" applyAlignment="1">
      <alignment horizontal="left" vertical="top" wrapText="1"/>
    </xf>
    <xf numFmtId="164" fontId="22" fillId="0" borderId="6" xfId="1" applyNumberFormat="1" applyFont="1" applyBorder="1" applyAlignment="1">
      <alignment horizontal="center" vertical="top" textRotation="90" wrapText="1"/>
    </xf>
    <xf numFmtId="17" fontId="22" fillId="0" borderId="2" xfId="0" applyNumberFormat="1" applyFont="1" applyBorder="1" applyAlignment="1">
      <alignment horizontal="left" vertical="top" wrapText="1"/>
    </xf>
    <xf numFmtId="0" fontId="48" fillId="0" borderId="9" xfId="0" applyFont="1" applyBorder="1" applyAlignment="1">
      <alignment horizontal="center" vertical="center" wrapText="1" readingOrder="1"/>
    </xf>
    <xf numFmtId="0" fontId="29" fillId="2" borderId="0" xfId="0" applyFont="1" applyFill="1"/>
    <xf numFmtId="0" fontId="29" fillId="2" borderId="0" xfId="0" applyFont="1" applyFill="1" applyAlignment="1">
      <alignment horizontal="left" vertical="center"/>
    </xf>
    <xf numFmtId="0" fontId="31" fillId="2" borderId="2" xfId="0" applyFont="1" applyFill="1" applyBorder="1"/>
    <xf numFmtId="0" fontId="31" fillId="2" borderId="0" xfId="0" applyFont="1" applyFill="1"/>
    <xf numFmtId="0" fontId="56" fillId="2" borderId="0" xfId="0" applyFont="1" applyFill="1"/>
    <xf numFmtId="0" fontId="29" fillId="0" borderId="1" xfId="0" applyFont="1" applyBorder="1" applyAlignment="1">
      <alignment vertical="center"/>
    </xf>
    <xf numFmtId="0" fontId="35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164" fontId="35" fillId="0" borderId="9" xfId="1" applyNumberFormat="1" applyFont="1" applyFill="1" applyBorder="1" applyAlignment="1">
      <alignment horizontal="center" vertical="center" textRotation="90" wrapText="1"/>
    </xf>
    <xf numFmtId="0" fontId="35" fillId="0" borderId="6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29" fillId="0" borderId="2" xfId="0" applyFont="1" applyBorder="1" applyAlignment="1">
      <alignment horizontal="left" vertical="top" wrapText="1"/>
    </xf>
    <xf numFmtId="3" fontId="34" fillId="2" borderId="2" xfId="1" applyNumberFormat="1" applyFont="1" applyFill="1" applyBorder="1" applyAlignment="1">
      <alignment horizontal="left" vertical="top" wrapText="1" readingOrder="1"/>
    </xf>
    <xf numFmtId="0" fontId="34" fillId="0" borderId="6" xfId="0" applyFont="1" applyBorder="1" applyAlignment="1">
      <alignment vertical="top" textRotation="90"/>
    </xf>
    <xf numFmtId="17" fontId="34" fillId="0" borderId="8" xfId="0" applyNumberFormat="1" applyFont="1" applyBorder="1" applyAlignment="1">
      <alignment vertical="top"/>
    </xf>
    <xf numFmtId="43" fontId="34" fillId="0" borderId="8" xfId="1" applyFont="1" applyBorder="1" applyAlignment="1">
      <alignment vertical="top" textRotation="90"/>
    </xf>
    <xf numFmtId="43" fontId="34" fillId="0" borderId="6" xfId="1" applyFont="1" applyBorder="1" applyAlignment="1">
      <alignment vertical="top" textRotation="90"/>
    </xf>
    <xf numFmtId="0" fontId="34" fillId="10" borderId="9" xfId="0" applyFont="1" applyFill="1" applyBorder="1" applyAlignment="1">
      <alignment horizontal="center" vertical="top" wrapText="1" readingOrder="1"/>
    </xf>
    <xf numFmtId="3" fontId="34" fillId="10" borderId="2" xfId="1" applyNumberFormat="1" applyFont="1" applyFill="1" applyBorder="1" applyAlignment="1">
      <alignment vertical="top" wrapText="1" readingOrder="1"/>
    </xf>
    <xf numFmtId="0" fontId="33" fillId="0" borderId="2" xfId="0" applyFont="1" applyBorder="1" applyAlignment="1">
      <alignment horizontal="left" vertical="top" wrapText="1"/>
    </xf>
    <xf numFmtId="43" fontId="33" fillId="0" borderId="2" xfId="1" applyFont="1" applyBorder="1" applyAlignment="1">
      <alignment horizontal="center" vertical="top" textRotation="90" wrapText="1"/>
    </xf>
    <xf numFmtId="0" fontId="33" fillId="10" borderId="2" xfId="0" applyFont="1" applyFill="1" applyBorder="1" applyAlignment="1">
      <alignment horizontal="center" vertical="center" wrapText="1" readingOrder="1"/>
    </xf>
    <xf numFmtId="3" fontId="34" fillId="10" borderId="2" xfId="1" applyNumberFormat="1" applyFont="1" applyFill="1" applyBorder="1" applyAlignment="1">
      <alignment vertical="center" wrapText="1" readingOrder="1"/>
    </xf>
    <xf numFmtId="0" fontId="33" fillId="0" borderId="2" xfId="0" applyFont="1" applyBorder="1"/>
    <xf numFmtId="0" fontId="34" fillId="0" borderId="2" xfId="0" applyFont="1" applyBorder="1"/>
    <xf numFmtId="43" fontId="34" fillId="0" borderId="9" xfId="1" applyFont="1" applyBorder="1" applyAlignment="1">
      <alignment horizontal="center" vertical="top" textRotation="90" wrapText="1"/>
    </xf>
    <xf numFmtId="3" fontId="36" fillId="10" borderId="2" xfId="1" applyNumberFormat="1" applyFont="1" applyFill="1" applyBorder="1" applyAlignment="1">
      <alignment vertical="top" wrapText="1" readingOrder="1"/>
    </xf>
    <xf numFmtId="0" fontId="44" fillId="10" borderId="2" xfId="0" applyFont="1" applyFill="1" applyBorder="1" applyAlignment="1">
      <alignment horizontal="center" vertical="center" wrapText="1" readingOrder="1"/>
    </xf>
    <xf numFmtId="0" fontId="35" fillId="0" borderId="0" xfId="0" applyFont="1" applyAlignment="1">
      <alignment horizontal="center" vertical="top"/>
    </xf>
    <xf numFmtId="3" fontId="35" fillId="0" borderId="9" xfId="0" applyNumberFormat="1" applyFont="1" applyBorder="1" applyAlignment="1">
      <alignment horizontal="center" vertical="top"/>
    </xf>
    <xf numFmtId="0" fontId="35" fillId="10" borderId="9" xfId="0" applyFont="1" applyFill="1" applyBorder="1" applyAlignment="1">
      <alignment horizontal="center" vertical="top" wrapText="1"/>
    </xf>
    <xf numFmtId="3" fontId="35" fillId="10" borderId="9" xfId="0" applyNumberFormat="1" applyFont="1" applyFill="1" applyBorder="1" applyAlignment="1">
      <alignment horizontal="center" vertical="top"/>
    </xf>
    <xf numFmtId="0" fontId="35" fillId="10" borderId="5" xfId="0" applyFont="1" applyFill="1" applyBorder="1" applyAlignment="1">
      <alignment horizontal="center" vertical="center"/>
    </xf>
    <xf numFmtId="43" fontId="29" fillId="10" borderId="2" xfId="0" applyNumberFormat="1" applyFont="1" applyFill="1" applyBorder="1" applyAlignment="1">
      <alignment vertical="center"/>
    </xf>
    <xf numFmtId="0" fontId="33" fillId="8" borderId="3" xfId="0" applyFont="1" applyFill="1" applyBorder="1" applyAlignment="1">
      <alignment horizontal="left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top" wrapText="1" shrinkToFit="1"/>
    </xf>
    <xf numFmtId="164" fontId="34" fillId="0" borderId="2" xfId="1" applyNumberFormat="1" applyFont="1" applyBorder="1" applyAlignment="1">
      <alignment horizontal="center" vertical="top" wrapText="1"/>
    </xf>
    <xf numFmtId="164" fontId="34" fillId="0" borderId="2" xfId="1" applyNumberFormat="1" applyFont="1" applyBorder="1" applyAlignment="1">
      <alignment horizontal="left" vertical="top" wrapText="1" indent="1"/>
    </xf>
    <xf numFmtId="0" fontId="34" fillId="10" borderId="2" xfId="0" applyFont="1" applyFill="1" applyBorder="1" applyAlignment="1">
      <alignment horizontal="center" vertical="top" wrapText="1" readingOrder="1"/>
    </xf>
    <xf numFmtId="0" fontId="34" fillId="0" borderId="8" xfId="0" applyFont="1" applyBorder="1" applyAlignment="1">
      <alignment horizontal="left" vertical="top" wrapText="1" shrinkToFit="1"/>
    </xf>
    <xf numFmtId="164" fontId="34" fillId="0" borderId="8" xfId="1" applyNumberFormat="1" applyFont="1" applyBorder="1" applyAlignment="1">
      <alignment horizontal="center" vertical="top" wrapText="1"/>
    </xf>
    <xf numFmtId="0" fontId="34" fillId="0" borderId="16" xfId="0" applyFont="1" applyBorder="1" applyAlignment="1">
      <alignment horizontal="left" vertical="top" wrapText="1" shrinkToFit="1"/>
    </xf>
    <xf numFmtId="164" fontId="34" fillId="0" borderId="16" xfId="1" applyNumberFormat="1" applyFont="1" applyBorder="1" applyAlignment="1">
      <alignment horizontal="center" vertical="top" wrapText="1"/>
    </xf>
    <xf numFmtId="0" fontId="33" fillId="0" borderId="10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center" vertical="top" wrapText="1" readingOrder="1"/>
    </xf>
    <xf numFmtId="3" fontId="34" fillId="0" borderId="2" xfId="1" applyNumberFormat="1" applyFont="1" applyFill="1" applyBorder="1" applyAlignment="1">
      <alignment vertical="top" wrapText="1" readingOrder="1"/>
    </xf>
    <xf numFmtId="0" fontId="34" fillId="0" borderId="6" xfId="0" applyFont="1" applyBorder="1"/>
    <xf numFmtId="0" fontId="34" fillId="0" borderId="17" xfId="0" applyFont="1" applyBorder="1" applyAlignment="1">
      <alignment horizontal="left" vertical="top" wrapText="1" shrinkToFit="1"/>
    </xf>
    <xf numFmtId="43" fontId="34" fillId="0" borderId="17" xfId="1" applyFont="1" applyBorder="1" applyAlignment="1">
      <alignment vertical="top"/>
    </xf>
    <xf numFmtId="0" fontId="34" fillId="0" borderId="18" xfId="0" applyFont="1" applyBorder="1" applyAlignment="1">
      <alignment horizontal="left" vertical="top" wrapText="1" shrinkToFit="1"/>
    </xf>
    <xf numFmtId="43" fontId="34" fillId="0" borderId="18" xfId="1" applyFont="1" applyBorder="1" applyAlignment="1">
      <alignment vertical="top"/>
    </xf>
    <xf numFmtId="0" fontId="34" fillId="0" borderId="19" xfId="0" applyFont="1" applyBorder="1" applyAlignment="1">
      <alignment horizontal="left" vertical="top" wrapText="1" shrinkToFit="1"/>
    </xf>
    <xf numFmtId="43" fontId="34" fillId="0" borderId="19" xfId="1" applyFont="1" applyBorder="1" applyAlignment="1">
      <alignment vertical="top"/>
    </xf>
    <xf numFmtId="43" fontId="34" fillId="0" borderId="2" xfId="1" applyFont="1" applyBorder="1" applyAlignment="1">
      <alignment vertical="top"/>
    </xf>
    <xf numFmtId="0" fontId="47" fillId="0" borderId="0" xfId="0" applyFont="1"/>
    <xf numFmtId="0" fontId="34" fillId="2" borderId="5" xfId="11" applyFont="1" applyFill="1" applyBorder="1" applyAlignment="1">
      <alignment vertical="top" wrapText="1"/>
    </xf>
    <xf numFmtId="3" fontId="34" fillId="2" borderId="2" xfId="11" applyNumberFormat="1" applyFont="1" applyFill="1" applyBorder="1" applyAlignment="1">
      <alignment horizontal="center" vertical="center"/>
    </xf>
    <xf numFmtId="0" fontId="34" fillId="2" borderId="2" xfId="11" applyFont="1" applyFill="1" applyBorder="1" applyAlignment="1">
      <alignment vertical="top" wrapText="1"/>
    </xf>
    <xf numFmtId="3" fontId="34" fillId="2" borderId="2" xfId="11" applyNumberFormat="1" applyFont="1" applyFill="1" applyBorder="1" applyAlignment="1">
      <alignment horizontal="center" vertical="top" wrapText="1"/>
    </xf>
    <xf numFmtId="164" fontId="34" fillId="0" borderId="6" xfId="1" applyNumberFormat="1" applyFont="1" applyBorder="1" applyAlignment="1">
      <alignment vertical="top" textRotation="90" wrapText="1"/>
    </xf>
    <xf numFmtId="164" fontId="34" fillId="0" borderId="8" xfId="1" applyNumberFormat="1" applyFont="1" applyBorder="1" applyAlignment="1">
      <alignment vertical="top" textRotation="90" wrapText="1"/>
    </xf>
    <xf numFmtId="164" fontId="34" fillId="0" borderId="9" xfId="1" applyNumberFormat="1" applyFont="1" applyBorder="1" applyAlignment="1">
      <alignment vertical="top" textRotation="90" wrapText="1"/>
    </xf>
    <xf numFmtId="0" fontId="34" fillId="10" borderId="9" xfId="0" applyFont="1" applyFill="1" applyBorder="1" applyAlignment="1">
      <alignment vertical="top" wrapText="1" readingOrder="1"/>
    </xf>
    <xf numFmtId="43" fontId="34" fillId="0" borderId="2" xfId="1" applyFont="1" applyBorder="1" applyAlignment="1">
      <alignment horizontal="center" vertical="top" textRotation="90" wrapText="1"/>
    </xf>
    <xf numFmtId="0" fontId="34" fillId="10" borderId="2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left"/>
    </xf>
    <xf numFmtId="0" fontId="31" fillId="0" borderId="0" xfId="0" applyFont="1" applyAlignment="1">
      <alignment textRotation="90"/>
    </xf>
    <xf numFmtId="0" fontId="46" fillId="0" borderId="0" xfId="0" applyFont="1"/>
    <xf numFmtId="0" fontId="46" fillId="0" borderId="0" xfId="0" applyFont="1" applyAlignment="1">
      <alignment textRotation="90"/>
    </xf>
    <xf numFmtId="0" fontId="17" fillId="2" borderId="0" xfId="0" applyFont="1" applyFill="1"/>
    <xf numFmtId="0" fontId="48" fillId="0" borderId="9" xfId="0" applyFont="1" applyBorder="1" applyAlignment="1">
      <alignment horizontal="right" vertical="top" wrapText="1" readingOrder="1"/>
    </xf>
    <xf numFmtId="3" fontId="48" fillId="0" borderId="2" xfId="1" applyNumberFormat="1" applyFont="1" applyFill="1" applyBorder="1" applyAlignment="1">
      <alignment horizontal="right" vertical="top" wrapText="1" readingOrder="1"/>
    </xf>
    <xf numFmtId="0" fontId="22" fillId="2" borderId="2" xfId="0" applyFont="1" applyFill="1" applyBorder="1" applyAlignment="1">
      <alignment horizontal="left" vertical="top" wrapText="1"/>
    </xf>
    <xf numFmtId="43" fontId="22" fillId="2" borderId="2" xfId="1" applyFont="1" applyFill="1" applyBorder="1" applyAlignment="1">
      <alignment horizontal="center" vertical="top" textRotation="90" wrapText="1"/>
    </xf>
    <xf numFmtId="0" fontId="48" fillId="16" borderId="2" xfId="0" applyFont="1" applyFill="1" applyBorder="1" applyAlignment="1">
      <alignment horizontal="center" vertical="center" wrapText="1" readingOrder="1"/>
    </xf>
    <xf numFmtId="3" fontId="48" fillId="16" borderId="2" xfId="1" applyNumberFormat="1" applyFont="1" applyFill="1" applyBorder="1" applyAlignment="1">
      <alignment vertical="center" wrapText="1" readingOrder="1"/>
    </xf>
    <xf numFmtId="0" fontId="22" fillId="2" borderId="2" xfId="0" applyFont="1" applyFill="1" applyBorder="1"/>
    <xf numFmtId="0" fontId="3" fillId="2" borderId="0" xfId="0" applyFont="1" applyFill="1"/>
    <xf numFmtId="0" fontId="53" fillId="0" borderId="6" xfId="0" applyFont="1" applyBorder="1" applyAlignment="1">
      <alignment vertical="top" wrapText="1"/>
    </xf>
    <xf numFmtId="164" fontId="53" fillId="0" borderId="6" xfId="1" applyNumberFormat="1" applyFont="1" applyBorder="1" applyAlignment="1">
      <alignment vertical="top" textRotation="90" wrapText="1"/>
    </xf>
    <xf numFmtId="164" fontId="17" fillId="0" borderId="6" xfId="0" applyNumberFormat="1" applyFont="1" applyBorder="1" applyAlignment="1">
      <alignment vertical="top" wrapText="1"/>
    </xf>
    <xf numFmtId="0" fontId="53" fillId="0" borderId="9" xfId="0" applyFont="1" applyBorder="1" applyAlignment="1">
      <alignment vertical="top" wrapText="1"/>
    </xf>
    <xf numFmtId="164" fontId="53" fillId="0" borderId="8" xfId="1" applyNumberFormat="1" applyFont="1" applyBorder="1" applyAlignment="1">
      <alignment vertical="top" textRotation="90" wrapText="1"/>
    </xf>
    <xf numFmtId="164" fontId="54" fillId="0" borderId="6" xfId="1" applyNumberFormat="1" applyFont="1" applyBorder="1" applyAlignment="1">
      <alignment horizontal="center" vertical="top" textRotation="90" wrapText="1"/>
    </xf>
    <xf numFmtId="164" fontId="17" fillId="0" borderId="6" xfId="0" applyNumberFormat="1" applyFont="1" applyBorder="1"/>
    <xf numFmtId="164" fontId="17" fillId="0" borderId="8" xfId="0" applyNumberFormat="1" applyFont="1" applyBorder="1"/>
    <xf numFmtId="0" fontId="17" fillId="0" borderId="4" xfId="0" applyFont="1" applyBorder="1"/>
    <xf numFmtId="0" fontId="17" fillId="0" borderId="5" xfId="0" applyFont="1" applyBorder="1"/>
    <xf numFmtId="164" fontId="17" fillId="0" borderId="2" xfId="0" applyNumberFormat="1" applyFont="1" applyBorder="1"/>
    <xf numFmtId="0" fontId="19" fillId="0" borderId="9" xfId="0" applyFont="1" applyBorder="1" applyAlignment="1">
      <alignment horizontal="center" vertical="top" textRotation="90" wrapText="1"/>
    </xf>
    <xf numFmtId="0" fontId="29" fillId="8" borderId="6" xfId="0" applyFont="1" applyFill="1" applyBorder="1" applyAlignment="1">
      <alignment vertical="center" wrapText="1"/>
    </xf>
    <xf numFmtId="0" fontId="29" fillId="8" borderId="9" xfId="0" applyFont="1" applyFill="1" applyBorder="1" applyAlignment="1">
      <alignment vertical="center" wrapText="1"/>
    </xf>
    <xf numFmtId="164" fontId="17" fillId="2" borderId="2" xfId="1" applyNumberFormat="1" applyFont="1" applyFill="1" applyBorder="1" applyAlignment="1">
      <alignment horizontal="right" vertical="top" wrapText="1"/>
    </xf>
    <xf numFmtId="164" fontId="17" fillId="2" borderId="2" xfId="1" applyNumberFormat="1" applyFont="1" applyFill="1" applyBorder="1" applyAlignment="1">
      <alignment horizontal="center" vertical="top"/>
    </xf>
    <xf numFmtId="0" fontId="17" fillId="0" borderId="2" xfId="0" applyFont="1" applyBorder="1" applyAlignment="1">
      <alignment horizontal="left" vertical="top" wrapText="1" shrinkToFit="1"/>
    </xf>
    <xf numFmtId="164" fontId="17" fillId="0" borderId="2" xfId="1" applyNumberFormat="1" applyFont="1" applyBorder="1" applyAlignment="1">
      <alignment horizontal="center" vertical="top"/>
    </xf>
    <xf numFmtId="164" fontId="22" fillId="10" borderId="9" xfId="0" applyNumberFormat="1" applyFont="1" applyFill="1" applyBorder="1" applyAlignment="1">
      <alignment horizontal="center" vertical="center" wrapText="1"/>
    </xf>
    <xf numFmtId="0" fontId="17" fillId="0" borderId="8" xfId="25" applyFont="1" applyBorder="1" applyAlignment="1">
      <alignment horizontal="center" vertical="top"/>
    </xf>
    <xf numFmtId="164" fontId="17" fillId="2" borderId="2" xfId="1" applyNumberFormat="1" applyFont="1" applyFill="1" applyBorder="1" applyAlignment="1">
      <alignment horizontal="left" vertical="center"/>
    </xf>
    <xf numFmtId="166" fontId="19" fillId="0" borderId="6" xfId="0" applyNumberFormat="1" applyFont="1" applyBorder="1" applyAlignment="1">
      <alignment horizontal="left" vertical="center" wrapText="1"/>
    </xf>
    <xf numFmtId="0" fontId="19" fillId="0" borderId="6" xfId="1" applyNumberFormat="1" applyFont="1" applyBorder="1" applyAlignment="1">
      <alignment horizontal="center" vertical="top" textRotation="90" wrapText="1"/>
    </xf>
    <xf numFmtId="0" fontId="21" fillId="0" borderId="6" xfId="1" applyNumberFormat="1" applyFont="1" applyBorder="1" applyAlignment="1">
      <alignment horizontal="center" vertical="center" textRotation="90" wrapText="1"/>
    </xf>
    <xf numFmtId="0" fontId="21" fillId="0" borderId="6" xfId="1" applyNumberFormat="1" applyFont="1" applyBorder="1" applyAlignment="1">
      <alignment horizontal="center" vertical="top" textRotation="90" wrapText="1"/>
    </xf>
    <xf numFmtId="166" fontId="19" fillId="0" borderId="8" xfId="0" applyNumberFormat="1" applyFont="1" applyBorder="1" applyAlignment="1">
      <alignment horizontal="left" vertical="center" wrapText="1"/>
    </xf>
    <xf numFmtId="0" fontId="19" fillId="0" borderId="8" xfId="1" applyNumberFormat="1" applyFont="1" applyBorder="1" applyAlignment="1">
      <alignment horizontal="center" vertical="top" textRotation="90" wrapText="1"/>
    </xf>
    <xf numFmtId="0" fontId="21" fillId="0" borderId="8" xfId="1" applyNumberFormat="1" applyFont="1" applyBorder="1" applyAlignment="1">
      <alignment horizontal="center" vertical="center" textRotation="90" wrapText="1"/>
    </xf>
    <xf numFmtId="0" fontId="21" fillId="0" borderId="8" xfId="1" applyNumberFormat="1" applyFont="1" applyBorder="1" applyAlignment="1">
      <alignment horizontal="center" vertical="top" textRotation="90" wrapText="1"/>
    </xf>
    <xf numFmtId="1" fontId="17" fillId="0" borderId="8" xfId="0" applyNumberFormat="1" applyFont="1" applyBorder="1" applyAlignment="1">
      <alignment horizontal="right" vertical="top"/>
    </xf>
    <xf numFmtId="0" fontId="19" fillId="0" borderId="8" xfId="0" applyFont="1" applyBorder="1" applyAlignment="1">
      <alignment horizontal="center" vertical="top" wrapText="1"/>
    </xf>
    <xf numFmtId="3" fontId="48" fillId="10" borderId="2" xfId="1" applyNumberFormat="1" applyFont="1" applyFill="1" applyBorder="1" applyAlignment="1">
      <alignment vertical="top" wrapText="1" readingOrder="1"/>
    </xf>
    <xf numFmtId="0" fontId="19" fillId="0" borderId="9" xfId="0" applyFont="1" applyBorder="1" applyAlignment="1">
      <alignment horizontal="center" vertical="top" wrapText="1"/>
    </xf>
    <xf numFmtId="0" fontId="19" fillId="0" borderId="9" xfId="1" applyNumberFormat="1" applyFont="1" applyBorder="1" applyAlignment="1">
      <alignment horizontal="center" vertical="top" textRotation="90" wrapText="1"/>
    </xf>
    <xf numFmtId="0" fontId="21" fillId="0" borderId="9" xfId="1" applyNumberFormat="1" applyFont="1" applyBorder="1" applyAlignment="1">
      <alignment horizontal="center" vertical="center" textRotation="90" wrapText="1"/>
    </xf>
    <xf numFmtId="0" fontId="21" fillId="0" borderId="9" xfId="1" applyNumberFormat="1" applyFont="1" applyBorder="1" applyAlignment="1">
      <alignment horizontal="center" vertical="top" textRotation="90" wrapText="1"/>
    </xf>
    <xf numFmtId="15" fontId="19" fillId="0" borderId="8" xfId="0" applyNumberFormat="1" applyFont="1" applyBorder="1" applyAlignment="1">
      <alignment horizontal="center" vertical="top" wrapText="1"/>
    </xf>
    <xf numFmtId="0" fontId="19" fillId="0" borderId="9" xfId="1" applyNumberFormat="1" applyFont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left" wrapText="1"/>
    </xf>
    <xf numFmtId="166" fontId="19" fillId="0" borderId="6" xfId="0" applyNumberFormat="1" applyFont="1" applyBorder="1" applyAlignment="1">
      <alignment horizontal="center" vertical="top"/>
    </xf>
    <xf numFmtId="3" fontId="19" fillId="0" borderId="6" xfId="1" applyNumberFormat="1" applyFont="1" applyBorder="1" applyAlignment="1">
      <alignment horizontal="center" vertical="center" textRotation="90"/>
    </xf>
    <xf numFmtId="164" fontId="17" fillId="2" borderId="2" xfId="1" applyNumberFormat="1" applyFont="1" applyFill="1" applyBorder="1" applyAlignment="1">
      <alignment horizontal="center" vertical="center"/>
    </xf>
    <xf numFmtId="3" fontId="19" fillId="0" borderId="8" xfId="1" applyNumberFormat="1" applyFont="1" applyBorder="1" applyAlignment="1">
      <alignment horizontal="center" vertical="center" textRotation="90"/>
    </xf>
    <xf numFmtId="164" fontId="21" fillId="10" borderId="5" xfId="0" applyNumberFormat="1" applyFont="1" applyFill="1" applyBorder="1" applyAlignment="1">
      <alignment vertical="top" wrapText="1"/>
    </xf>
    <xf numFmtId="3" fontId="19" fillId="0" borderId="9" xfId="1" applyNumberFormat="1" applyFont="1" applyBorder="1" applyAlignment="1">
      <alignment horizontal="center" vertical="center" textRotation="90"/>
    </xf>
    <xf numFmtId="0" fontId="17" fillId="2" borderId="2" xfId="0" applyFont="1" applyFill="1" applyBorder="1" applyAlignment="1">
      <alignment vertical="top" wrapText="1"/>
    </xf>
    <xf numFmtId="0" fontId="19" fillId="0" borderId="6" xfId="0" applyFont="1" applyBorder="1" applyAlignment="1">
      <alignment horizontal="center" vertical="top" wrapText="1"/>
    </xf>
    <xf numFmtId="0" fontId="53" fillId="0" borderId="6" xfId="1" applyNumberFormat="1" applyFont="1" applyBorder="1" applyAlignment="1">
      <alignment horizontal="center" vertical="top" textRotation="90" wrapText="1"/>
    </xf>
    <xf numFmtId="0" fontId="54" fillId="0" borderId="6" xfId="1" applyNumberFormat="1" applyFont="1" applyBorder="1" applyAlignment="1">
      <alignment horizontal="center" vertical="top" textRotation="90" wrapText="1"/>
    </xf>
    <xf numFmtId="3" fontId="53" fillId="0" borderId="6" xfId="1" applyNumberFormat="1" applyFont="1" applyBorder="1" applyAlignment="1">
      <alignment horizontal="center" vertical="center" textRotation="90"/>
    </xf>
    <xf numFmtId="0" fontId="53" fillId="0" borderId="8" xfId="1" applyNumberFormat="1" applyFont="1" applyBorder="1" applyAlignment="1">
      <alignment horizontal="center" vertical="top" textRotation="90" wrapText="1"/>
    </xf>
    <xf numFmtId="0" fontId="54" fillId="0" borderId="8" xfId="1" applyNumberFormat="1" applyFont="1" applyBorder="1" applyAlignment="1">
      <alignment horizontal="center" vertical="top" textRotation="90" wrapText="1"/>
    </xf>
    <xf numFmtId="3" fontId="53" fillId="0" borderId="8" xfId="1" applyNumberFormat="1" applyFont="1" applyBorder="1" applyAlignment="1">
      <alignment horizontal="center" vertical="center" textRotation="90"/>
    </xf>
    <xf numFmtId="0" fontId="21" fillId="0" borderId="9" xfId="0" applyFont="1" applyBorder="1"/>
    <xf numFmtId="3" fontId="21" fillId="0" borderId="9" xfId="1" applyNumberFormat="1" applyFont="1" applyBorder="1" applyAlignment="1">
      <alignment horizontal="center" vertical="top" textRotation="90" wrapText="1"/>
    </xf>
    <xf numFmtId="0" fontId="19" fillId="0" borderId="9" xfId="0" applyFont="1" applyBorder="1"/>
    <xf numFmtId="0" fontId="19" fillId="0" borderId="4" xfId="0" applyFont="1" applyBorder="1" applyAlignment="1">
      <alignment vertical="top" wrapText="1"/>
    </xf>
    <xf numFmtId="3" fontId="17" fillId="0" borderId="2" xfId="0" applyNumberFormat="1" applyFont="1" applyBorder="1" applyAlignment="1">
      <alignment horizontal="right" vertical="top"/>
    </xf>
    <xf numFmtId="15" fontId="19" fillId="0" borderId="7" xfId="0" applyNumberFormat="1" applyFont="1" applyBorder="1" applyAlignment="1">
      <alignment horizontal="center" vertical="top" wrapText="1"/>
    </xf>
    <xf numFmtId="0" fontId="21" fillId="0" borderId="12" xfId="1" applyNumberFormat="1" applyFont="1" applyBorder="1" applyAlignment="1">
      <alignment horizontal="center" vertical="center" textRotation="90" wrapText="1"/>
    </xf>
    <xf numFmtId="0" fontId="54" fillId="0" borderId="12" xfId="1" applyNumberFormat="1" applyFont="1" applyBorder="1" applyAlignment="1">
      <alignment horizontal="center" vertical="top" textRotation="90" wrapText="1"/>
    </xf>
    <xf numFmtId="0" fontId="53" fillId="0" borderId="12" xfId="1" applyNumberFormat="1" applyFont="1" applyBorder="1" applyAlignment="1">
      <alignment horizontal="center" vertical="top" textRotation="90" wrapText="1"/>
    </xf>
    <xf numFmtId="0" fontId="19" fillId="0" borderId="1" xfId="0" applyFont="1" applyBorder="1" applyAlignment="1">
      <alignment horizontal="left" vertical="top" wrapText="1"/>
    </xf>
    <xf numFmtId="3" fontId="17" fillId="0" borderId="9" xfId="0" applyNumberFormat="1" applyFont="1" applyBorder="1" applyAlignment="1">
      <alignment horizontal="right" vertical="top"/>
    </xf>
    <xf numFmtId="15" fontId="19" fillId="0" borderId="10" xfId="0" applyNumberFormat="1" applyFont="1" applyBorder="1" applyAlignment="1">
      <alignment horizontal="center" vertical="top" wrapText="1"/>
    </xf>
    <xf numFmtId="0" fontId="53" fillId="0" borderId="10" xfId="1" applyNumberFormat="1" applyFont="1" applyBorder="1" applyAlignment="1">
      <alignment horizontal="center" vertical="top" textRotation="90" wrapText="1"/>
    </xf>
    <xf numFmtId="0" fontId="54" fillId="0" borderId="10" xfId="1" applyNumberFormat="1" applyFont="1" applyBorder="1" applyAlignment="1">
      <alignment horizontal="center" vertical="top" textRotation="90" wrapText="1"/>
    </xf>
    <xf numFmtId="3" fontId="17" fillId="0" borderId="8" xfId="0" applyNumberFormat="1" applyFont="1" applyBorder="1" applyAlignment="1">
      <alignment horizontal="right" vertical="top"/>
    </xf>
    <xf numFmtId="0" fontId="53" fillId="0" borderId="9" xfId="1" applyNumberFormat="1" applyFont="1" applyBorder="1" applyAlignment="1">
      <alignment horizontal="center" vertical="top" textRotation="90" wrapText="1"/>
    </xf>
    <xf numFmtId="0" fontId="54" fillId="0" borderId="9" xfId="1" applyNumberFormat="1" applyFont="1" applyBorder="1" applyAlignment="1">
      <alignment horizontal="center" vertical="top" textRotation="90" wrapText="1"/>
    </xf>
    <xf numFmtId="0" fontId="17" fillId="2" borderId="8" xfId="0" applyFont="1" applyFill="1" applyBorder="1" applyAlignment="1">
      <alignment vertical="top" wrapText="1"/>
    </xf>
    <xf numFmtId="15" fontId="19" fillId="0" borderId="9" xfId="0" applyNumberFormat="1" applyFont="1" applyBorder="1" applyAlignment="1">
      <alignment horizontal="center" vertical="top" wrapText="1"/>
    </xf>
    <xf numFmtId="0" fontId="22" fillId="10" borderId="2" xfId="0" applyFont="1" applyFill="1" applyBorder="1" applyAlignment="1">
      <alignment vertical="top" wrapText="1"/>
    </xf>
    <xf numFmtId="0" fontId="17" fillId="10" borderId="3" xfId="0" applyFont="1" applyFill="1" applyBorder="1"/>
    <xf numFmtId="0" fontId="17" fillId="10" borderId="4" xfId="0" applyFont="1" applyFill="1" applyBorder="1"/>
    <xf numFmtId="0" fontId="17" fillId="10" borderId="5" xfId="0" applyFont="1" applyFill="1" applyBorder="1"/>
    <xf numFmtId="3" fontId="21" fillId="0" borderId="2" xfId="1" applyNumberFormat="1" applyFont="1" applyBorder="1" applyAlignment="1">
      <alignment horizontal="center" vertical="top" textRotation="90" wrapText="1"/>
    </xf>
    <xf numFmtId="0" fontId="35" fillId="2" borderId="10" xfId="0" applyFont="1" applyFill="1" applyBorder="1" applyAlignment="1">
      <alignment horizontal="left" vertical="top" wrapText="1"/>
    </xf>
    <xf numFmtId="0" fontId="35" fillId="0" borderId="10" xfId="0" applyFont="1" applyBorder="1"/>
    <xf numFmtId="0" fontId="35" fillId="2" borderId="10" xfId="0" applyFont="1" applyFill="1" applyBorder="1" applyAlignment="1">
      <alignment horizontal="left"/>
    </xf>
    <xf numFmtId="3" fontId="35" fillId="2" borderId="8" xfId="0" applyNumberFormat="1" applyFont="1" applyFill="1" applyBorder="1" applyAlignment="1">
      <alignment horizontal="right" vertical="top"/>
    </xf>
    <xf numFmtId="164" fontId="35" fillId="2" borderId="8" xfId="1" applyNumberFormat="1" applyFont="1" applyFill="1" applyBorder="1" applyAlignment="1">
      <alignment horizontal="right" vertical="top"/>
    </xf>
    <xf numFmtId="0" fontId="35" fillId="2" borderId="10" xfId="0" applyFont="1" applyFill="1" applyBorder="1" applyAlignment="1">
      <alignment horizontal="left" wrapText="1"/>
    </xf>
    <xf numFmtId="3" fontId="35" fillId="0" borderId="8" xfId="0" applyNumberFormat="1" applyFont="1" applyBorder="1" applyAlignment="1">
      <alignment horizontal="right" vertical="top"/>
    </xf>
    <xf numFmtId="0" fontId="35" fillId="0" borderId="10" xfId="0" applyFont="1" applyBorder="1" applyAlignment="1">
      <alignment horizontal="left" vertical="top" wrapText="1"/>
    </xf>
    <xf numFmtId="164" fontId="35" fillId="0" borderId="8" xfId="1" applyNumberFormat="1" applyFont="1" applyBorder="1" applyAlignment="1">
      <alignment horizontal="right" vertical="top"/>
    </xf>
    <xf numFmtId="0" fontId="35" fillId="17" borderId="9" xfId="0" applyFont="1" applyFill="1" applyBorder="1" applyAlignment="1">
      <alignment vertical="top" wrapText="1"/>
    </xf>
    <xf numFmtId="0" fontId="35" fillId="17" borderId="2" xfId="0" applyFont="1" applyFill="1" applyBorder="1" applyAlignment="1">
      <alignment horizontal="left" vertical="top" wrapText="1"/>
    </xf>
    <xf numFmtId="0" fontId="29" fillId="17" borderId="3" xfId="0" applyFont="1" applyFill="1" applyBorder="1" applyAlignment="1">
      <alignment horizontal="center" vertical="top" wrapText="1"/>
    </xf>
    <xf numFmtId="164" fontId="29" fillId="17" borderId="2" xfId="1" applyNumberFormat="1" applyFont="1" applyFill="1" applyBorder="1" applyAlignment="1">
      <alignment horizontal="right" vertical="top"/>
    </xf>
    <xf numFmtId="0" fontId="35" fillId="17" borderId="2" xfId="0" applyFont="1" applyFill="1" applyBorder="1" applyAlignment="1">
      <alignment horizontal="center" vertical="top" wrapText="1"/>
    </xf>
    <xf numFmtId="0" fontId="29" fillId="17" borderId="2" xfId="0" applyFont="1" applyFill="1" applyBorder="1" applyAlignment="1">
      <alignment horizontal="center" vertical="center" wrapText="1"/>
    </xf>
    <xf numFmtId="164" fontId="35" fillId="17" borderId="2" xfId="1" applyNumberFormat="1" applyFont="1" applyFill="1" applyBorder="1" applyAlignment="1">
      <alignment horizontal="center" vertical="center" textRotation="90" wrapText="1"/>
    </xf>
    <xf numFmtId="0" fontId="35" fillId="17" borderId="2" xfId="0" applyFont="1" applyFill="1" applyBorder="1" applyAlignment="1">
      <alignment horizontal="center" vertical="center" wrapText="1"/>
    </xf>
    <xf numFmtId="0" fontId="29" fillId="0" borderId="6" xfId="6" applyFont="1" applyBorder="1" applyAlignment="1">
      <alignment vertical="top" wrapText="1"/>
    </xf>
    <xf numFmtId="0" fontId="35" fillId="0" borderId="6" xfId="6" applyFont="1" applyBorder="1" applyAlignment="1">
      <alignment horizontal="left" vertical="top" wrapText="1"/>
    </xf>
    <xf numFmtId="0" fontId="35" fillId="0" borderId="6" xfId="6" applyFont="1" applyBorder="1" applyAlignment="1">
      <alignment vertical="top" wrapText="1"/>
    </xf>
    <xf numFmtId="3" fontId="35" fillId="0" borderId="6" xfId="0" applyNumberFormat="1" applyFont="1" applyBorder="1" applyAlignment="1">
      <alignment vertical="top"/>
    </xf>
    <xf numFmtId="0" fontId="29" fillId="0" borderId="8" xfId="6" applyFont="1" applyBorder="1" applyAlignment="1">
      <alignment vertical="top" wrapText="1"/>
    </xf>
    <xf numFmtId="0" fontId="35" fillId="0" borderId="8" xfId="6" applyFont="1" applyBorder="1" applyAlignment="1">
      <alignment vertical="top" wrapText="1"/>
    </xf>
    <xf numFmtId="3" fontId="35" fillId="0" borderId="8" xfId="0" applyNumberFormat="1" applyFont="1" applyBorder="1" applyAlignment="1">
      <alignment vertical="top"/>
    </xf>
    <xf numFmtId="0" fontId="29" fillId="17" borderId="2" xfId="6" applyFont="1" applyFill="1" applyBorder="1" applyAlignment="1">
      <alignment horizontal="left" vertical="top" wrapText="1"/>
    </xf>
    <xf numFmtId="0" fontId="35" fillId="17" borderId="2" xfId="6" applyFont="1" applyFill="1" applyBorder="1" applyAlignment="1">
      <alignment horizontal="left" vertical="top" wrapText="1"/>
    </xf>
    <xf numFmtId="0" fontId="35" fillId="14" borderId="2" xfId="6" applyFont="1" applyFill="1" applyBorder="1" applyAlignment="1">
      <alignment horizontal="left" vertical="top" wrapText="1"/>
    </xf>
    <xf numFmtId="0" fontId="29" fillId="14" borderId="2" xfId="0" applyFont="1" applyFill="1" applyBorder="1" applyAlignment="1">
      <alignment horizontal="center" vertical="top" wrapText="1"/>
    </xf>
    <xf numFmtId="164" fontId="29" fillId="14" borderId="3" xfId="1" applyNumberFormat="1" applyFont="1" applyFill="1" applyBorder="1" applyAlignment="1">
      <alignment horizontal="right" vertical="top"/>
    </xf>
    <xf numFmtId="0" fontId="35" fillId="14" borderId="2" xfId="0" applyFont="1" applyFill="1" applyBorder="1" applyAlignment="1">
      <alignment horizontal="center" vertical="top" wrapText="1"/>
    </xf>
    <xf numFmtId="0" fontId="29" fillId="14" borderId="2" xfId="0" applyFont="1" applyFill="1" applyBorder="1" applyAlignment="1">
      <alignment vertical="top" wrapText="1"/>
    </xf>
    <xf numFmtId="0" fontId="29" fillId="14" borderId="2" xfId="0" applyFont="1" applyFill="1" applyBorder="1" applyAlignment="1">
      <alignment vertical="top" textRotation="90" wrapText="1"/>
    </xf>
    <xf numFmtId="0" fontId="29" fillId="14" borderId="3" xfId="0" applyFont="1" applyFill="1" applyBorder="1" applyAlignment="1">
      <alignment vertical="top" wrapText="1"/>
    </xf>
    <xf numFmtId="0" fontId="29" fillId="17" borderId="6" xfId="6" applyFont="1" applyFill="1" applyBorder="1" applyAlignment="1">
      <alignment horizontal="left" vertical="top" wrapText="1"/>
    </xf>
    <xf numFmtId="0" fontId="35" fillId="17" borderId="6" xfId="6" applyFont="1" applyFill="1" applyBorder="1" applyAlignment="1">
      <alignment horizontal="left" vertical="top" wrapText="1"/>
    </xf>
    <xf numFmtId="0" fontId="35" fillId="17" borderId="6" xfId="0" applyFont="1" applyFill="1" applyBorder="1" applyAlignment="1">
      <alignment horizontal="center" vertical="top" wrapText="1"/>
    </xf>
    <xf numFmtId="0" fontId="35" fillId="17" borderId="13" xfId="0" applyFont="1" applyFill="1" applyBorder="1" applyAlignment="1">
      <alignment horizontal="center" vertical="top" wrapText="1"/>
    </xf>
    <xf numFmtId="0" fontId="29" fillId="17" borderId="6" xfId="0" applyFont="1" applyFill="1" applyBorder="1" applyAlignment="1">
      <alignment vertical="center" wrapText="1"/>
    </xf>
    <xf numFmtId="0" fontId="29" fillId="17" borderId="6" xfId="0" applyFont="1" applyFill="1" applyBorder="1" applyAlignment="1">
      <alignment vertical="center" textRotation="90" wrapText="1"/>
    </xf>
    <xf numFmtId="0" fontId="29" fillId="17" borderId="7" xfId="0" applyFont="1" applyFill="1" applyBorder="1" applyAlignment="1">
      <alignment vertical="center" wrapText="1"/>
    </xf>
    <xf numFmtId="0" fontId="29" fillId="0" borderId="6" xfId="0" applyFont="1" applyBorder="1" applyAlignment="1">
      <alignment vertical="top" wrapText="1"/>
    </xf>
    <xf numFmtId="0" fontId="29" fillId="0" borderId="8" xfId="0" applyFont="1" applyBorder="1" applyAlignment="1">
      <alignment vertical="top" wrapText="1"/>
    </xf>
    <xf numFmtId="0" fontId="33" fillId="17" borderId="2" xfId="6" applyFont="1" applyFill="1" applyBorder="1" applyAlignment="1">
      <alignment vertical="top"/>
    </xf>
    <xf numFmtId="0" fontId="29" fillId="17" borderId="2" xfId="0" applyFont="1" applyFill="1" applyBorder="1" applyAlignment="1">
      <alignment vertical="center" wrapText="1"/>
    </xf>
    <xf numFmtId="0" fontId="35" fillId="17" borderId="3" xfId="0" applyFont="1" applyFill="1" applyBorder="1" applyAlignment="1">
      <alignment vertical="top" wrapText="1"/>
    </xf>
    <xf numFmtId="0" fontId="29" fillId="17" borderId="2" xfId="0" applyFont="1" applyFill="1" applyBorder="1" applyAlignment="1">
      <alignment horizontal="center" vertical="top" wrapText="1"/>
    </xf>
    <xf numFmtId="0" fontId="35" fillId="17" borderId="5" xfId="0" applyFont="1" applyFill="1" applyBorder="1" applyAlignment="1">
      <alignment horizontal="center" vertical="top" wrapText="1"/>
    </xf>
    <xf numFmtId="0" fontId="35" fillId="17" borderId="2" xfId="0" applyFont="1" applyFill="1" applyBorder="1" applyAlignment="1">
      <alignment vertical="center" wrapText="1"/>
    </xf>
    <xf numFmtId="164" fontId="35" fillId="17" borderId="2" xfId="1" applyNumberFormat="1" applyFont="1" applyFill="1" applyBorder="1" applyAlignment="1">
      <alignment vertical="center" textRotation="90" wrapText="1"/>
    </xf>
    <xf numFmtId="0" fontId="33" fillId="0" borderId="2" xfId="6" applyFont="1" applyBorder="1" applyAlignment="1">
      <alignment horizontal="left" vertical="top"/>
    </xf>
    <xf numFmtId="0" fontId="29" fillId="0" borderId="2" xfId="0" applyFont="1" applyBorder="1" applyAlignment="1">
      <alignment vertical="center" wrapText="1"/>
    </xf>
    <xf numFmtId="164" fontId="29" fillId="0" borderId="2" xfId="1" applyNumberFormat="1" applyFont="1" applyFill="1" applyBorder="1" applyAlignment="1">
      <alignment horizontal="right" vertical="top"/>
    </xf>
    <xf numFmtId="0" fontId="35" fillId="0" borderId="2" xfId="0" applyFont="1" applyBorder="1" applyAlignment="1">
      <alignment vertical="center" wrapText="1"/>
    </xf>
    <xf numFmtId="164" fontId="35" fillId="0" borderId="2" xfId="1" applyNumberFormat="1" applyFont="1" applyFill="1" applyBorder="1" applyAlignment="1">
      <alignment vertical="center" textRotation="90" wrapText="1"/>
    </xf>
    <xf numFmtId="0" fontId="35" fillId="0" borderId="12" xfId="0" applyFont="1" applyBorder="1" applyAlignment="1">
      <alignment vertical="top" wrapText="1"/>
    </xf>
    <xf numFmtId="0" fontId="35" fillId="0" borderId="6" xfId="0" applyFont="1" applyBorder="1" applyAlignment="1">
      <alignment horizontal="center" wrapText="1"/>
    </xf>
    <xf numFmtId="164" fontId="35" fillId="0" borderId="6" xfId="1" applyNumberFormat="1" applyFont="1" applyFill="1" applyBorder="1" applyAlignment="1">
      <alignment vertical="center" textRotation="90" wrapText="1"/>
    </xf>
    <xf numFmtId="0" fontId="35" fillId="0" borderId="0" xfId="0" applyFont="1" applyAlignment="1">
      <alignment horizontal="left" vertical="top" wrapText="1"/>
    </xf>
    <xf numFmtId="164" fontId="35" fillId="0" borderId="8" xfId="1" applyNumberFormat="1" applyFont="1" applyFill="1" applyBorder="1" applyAlignment="1">
      <alignment vertical="center" textRotation="90" wrapText="1"/>
    </xf>
    <xf numFmtId="0" fontId="35" fillId="0" borderId="1" xfId="0" applyFont="1" applyBorder="1" applyAlignment="1">
      <alignment vertical="top"/>
    </xf>
    <xf numFmtId="3" fontId="35" fillId="0" borderId="9" xfId="0" applyNumberFormat="1" applyFont="1" applyBorder="1" applyAlignment="1">
      <alignment vertical="top"/>
    </xf>
    <xf numFmtId="0" fontId="35" fillId="0" borderId="9" xfId="0" applyFont="1" applyBorder="1" applyAlignment="1">
      <alignment horizontal="center" vertical="top"/>
    </xf>
    <xf numFmtId="164" fontId="35" fillId="0" borderId="9" xfId="1" applyNumberFormat="1" applyFont="1" applyFill="1" applyBorder="1" applyAlignment="1">
      <alignment vertical="top" textRotation="90" wrapText="1"/>
    </xf>
    <xf numFmtId="164" fontId="35" fillId="0" borderId="9" xfId="1" applyNumberFormat="1" applyFont="1" applyFill="1" applyBorder="1" applyAlignment="1">
      <alignment vertical="center" textRotation="90" wrapText="1"/>
    </xf>
    <xf numFmtId="0" fontId="34" fillId="0" borderId="9" xfId="6" applyFont="1" applyBorder="1" applyAlignment="1">
      <alignment horizontal="left" vertical="top" wrapText="1"/>
    </xf>
    <xf numFmtId="0" fontId="34" fillId="0" borderId="11" xfId="6" applyFont="1" applyBorder="1" applyAlignment="1">
      <alignment horizontal="left" vertical="top" wrapText="1"/>
    </xf>
    <xf numFmtId="0" fontId="35" fillId="0" borderId="1" xfId="0" applyFont="1" applyBorder="1" applyAlignment="1">
      <alignment vertical="top" wrapText="1"/>
    </xf>
    <xf numFmtId="0" fontId="35" fillId="0" borderId="15" xfId="0" applyFont="1" applyBorder="1" applyAlignment="1">
      <alignment horizontal="center" vertical="top"/>
    </xf>
    <xf numFmtId="0" fontId="29" fillId="2" borderId="2" xfId="0" applyFont="1" applyFill="1" applyBorder="1" applyAlignment="1">
      <alignment vertical="center"/>
    </xf>
    <xf numFmtId="0" fontId="35" fillId="2" borderId="2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3" fontId="35" fillId="0" borderId="2" xfId="0" applyNumberFormat="1" applyFont="1" applyBorder="1" applyAlignment="1">
      <alignment horizontal="center" vertical="top" wrapText="1"/>
    </xf>
    <xf numFmtId="3" fontId="35" fillId="0" borderId="2" xfId="0" applyNumberFormat="1" applyFont="1" applyBorder="1" applyAlignment="1">
      <alignment horizontal="center" vertical="top" textRotation="90" wrapText="1"/>
    </xf>
    <xf numFmtId="0" fontId="33" fillId="14" borderId="4" xfId="6" applyFont="1" applyFill="1" applyBorder="1" applyAlignment="1">
      <alignment vertical="top"/>
    </xf>
    <xf numFmtId="0" fontId="33" fillId="14" borderId="5" xfId="6" applyFont="1" applyFill="1" applyBorder="1" applyAlignment="1">
      <alignment vertical="top"/>
    </xf>
    <xf numFmtId="0" fontId="33" fillId="14" borderId="12" xfId="0" applyFont="1" applyFill="1" applyBorder="1" applyAlignment="1">
      <alignment vertical="center" wrapText="1"/>
    </xf>
    <xf numFmtId="0" fontId="33" fillId="14" borderId="13" xfId="0" applyFont="1" applyFill="1" applyBorder="1" applyAlignment="1">
      <alignment vertical="center" wrapText="1"/>
    </xf>
    <xf numFmtId="0" fontId="35" fillId="0" borderId="7" xfId="0" applyFont="1" applyBorder="1" applyAlignment="1">
      <alignment vertical="top"/>
    </xf>
    <xf numFmtId="0" fontId="35" fillId="0" borderId="13" xfId="0" applyFont="1" applyBorder="1"/>
    <xf numFmtId="3" fontId="35" fillId="0" borderId="6" xfId="0" applyNumberFormat="1" applyFont="1" applyBorder="1"/>
    <xf numFmtId="0" fontId="35" fillId="0" borderId="7" xfId="0" applyFont="1" applyBorder="1"/>
    <xf numFmtId="0" fontId="35" fillId="0" borderId="14" xfId="0" applyFont="1" applyBorder="1" applyAlignment="1">
      <alignment horizontal="left" vertical="top" wrapText="1"/>
    </xf>
    <xf numFmtId="3" fontId="35" fillId="0" borderId="8" xfId="0" applyNumberFormat="1" applyFont="1" applyBorder="1" applyAlignment="1">
      <alignment vertical="center"/>
    </xf>
    <xf numFmtId="0" fontId="35" fillId="0" borderId="14" xfId="0" applyFont="1" applyBorder="1"/>
    <xf numFmtId="3" fontId="35" fillId="0" borderId="8" xfId="0" applyNumberFormat="1" applyFont="1" applyBorder="1"/>
    <xf numFmtId="0" fontId="34" fillId="17" borderId="2" xfId="0" applyFont="1" applyFill="1" applyBorder="1" applyAlignment="1">
      <alignment horizontal="left" vertical="top" wrapText="1"/>
    </xf>
    <xf numFmtId="0" fontId="35" fillId="17" borderId="5" xfId="0" applyFont="1" applyFill="1" applyBorder="1"/>
    <xf numFmtId="3" fontId="35" fillId="17" borderId="2" xfId="0" applyNumberFormat="1" applyFont="1" applyFill="1" applyBorder="1"/>
    <xf numFmtId="17" fontId="35" fillId="17" borderId="3" xfId="0" applyNumberFormat="1" applyFont="1" applyFill="1" applyBorder="1"/>
    <xf numFmtId="0" fontId="35" fillId="17" borderId="3" xfId="0" applyFont="1" applyFill="1" applyBorder="1"/>
    <xf numFmtId="0" fontId="35" fillId="0" borderId="6" xfId="0" applyFont="1" applyBorder="1" applyAlignment="1">
      <alignment vertical="top"/>
    </xf>
    <xf numFmtId="0" fontId="35" fillId="0" borderId="13" xfId="0" applyFont="1" applyBorder="1" applyAlignment="1">
      <alignment wrapText="1"/>
    </xf>
    <xf numFmtId="0" fontId="35" fillId="0" borderId="14" xfId="0" applyFont="1" applyBorder="1" applyAlignment="1">
      <alignment wrapText="1"/>
    </xf>
    <xf numFmtId="3" fontId="34" fillId="0" borderId="6" xfId="0" applyNumberFormat="1" applyFont="1" applyBorder="1" applyAlignment="1">
      <alignment vertical="top" wrapText="1" readingOrder="1"/>
    </xf>
    <xf numFmtId="0" fontId="34" fillId="0" borderId="13" xfId="0" applyFont="1" applyBorder="1" applyAlignment="1">
      <alignment vertical="top" wrapText="1" readingOrder="1"/>
    </xf>
    <xf numFmtId="0" fontId="34" fillId="0" borderId="0" xfId="0" applyFont="1" applyAlignment="1">
      <alignment vertical="top" wrapText="1" readingOrder="1"/>
    </xf>
    <xf numFmtId="0" fontId="34" fillId="0" borderId="7" xfId="0" applyFont="1" applyBorder="1" applyAlignment="1">
      <alignment vertical="top" wrapText="1" readingOrder="1"/>
    </xf>
    <xf numFmtId="0" fontId="34" fillId="0" borderId="14" xfId="0" applyFont="1" applyBorder="1" applyAlignment="1">
      <alignment vertical="top" wrapText="1" readingOrder="1"/>
    </xf>
    <xf numFmtId="0" fontId="34" fillId="0" borderId="8" xfId="0" applyFont="1" applyBorder="1" applyAlignment="1">
      <alignment vertical="top" wrapText="1" readingOrder="1"/>
    </xf>
    <xf numFmtId="0" fontId="34" fillId="0" borderId="10" xfId="0" applyFont="1" applyBorder="1" applyAlignment="1">
      <alignment vertical="top" wrapText="1" readingOrder="1"/>
    </xf>
    <xf numFmtId="0" fontId="34" fillId="0" borderId="14" xfId="0" applyFont="1" applyBorder="1" applyAlignment="1">
      <alignment horizontal="center" vertical="top" wrapText="1" readingOrder="1"/>
    </xf>
    <xf numFmtId="3" fontId="34" fillId="0" borderId="8" xfId="0" applyNumberFormat="1" applyFont="1" applyBorder="1" applyAlignment="1">
      <alignment vertical="top" wrapText="1" readingOrder="1"/>
    </xf>
    <xf numFmtId="0" fontId="37" fillId="0" borderId="14" xfId="0" applyFont="1" applyBorder="1" applyAlignment="1">
      <alignment vertical="top" wrapText="1" readingOrder="1"/>
    </xf>
    <xf numFmtId="0" fontId="37" fillId="0" borderId="0" xfId="0" applyFont="1" applyAlignment="1">
      <alignment vertical="top" wrapText="1" readingOrder="1"/>
    </xf>
    <xf numFmtId="0" fontId="37" fillId="0" borderId="8" xfId="0" applyFont="1" applyBorder="1" applyAlignment="1">
      <alignment vertical="top" wrapText="1" readingOrder="1"/>
    </xf>
    <xf numFmtId="0" fontId="37" fillId="0" borderId="10" xfId="0" applyFont="1" applyBorder="1" applyAlignment="1">
      <alignment vertical="top" wrapText="1" readingOrder="1"/>
    </xf>
    <xf numFmtId="0" fontId="37" fillId="0" borderId="14" xfId="0" applyFont="1" applyBorder="1" applyAlignment="1">
      <alignment horizontal="center" vertical="top" wrapText="1" readingOrder="1"/>
    </xf>
    <xf numFmtId="0" fontId="35" fillId="17" borderId="5" xfId="0" applyFont="1" applyFill="1" applyBorder="1" applyAlignment="1">
      <alignment horizontal="center"/>
    </xf>
    <xf numFmtId="0" fontId="35" fillId="17" borderId="2" xfId="0" applyFont="1" applyFill="1" applyBorder="1" applyAlignment="1">
      <alignment vertical="top" textRotation="90"/>
    </xf>
    <xf numFmtId="0" fontId="35" fillId="0" borderId="14" xfId="0" applyFont="1" applyBorder="1" applyAlignment="1">
      <alignment vertical="top" wrapText="1"/>
    </xf>
    <xf numFmtId="0" fontId="35" fillId="0" borderId="8" xfId="0" applyFont="1" applyBorder="1" applyAlignment="1">
      <alignment horizontal="left" vertical="top"/>
    </xf>
    <xf numFmtId="0" fontId="35" fillId="0" borderId="6" xfId="0" applyFont="1" applyBorder="1" applyAlignment="1">
      <alignment horizontal="left" vertical="top"/>
    </xf>
    <xf numFmtId="0" fontId="35" fillId="0" borderId="13" xfId="0" applyFont="1" applyBorder="1" applyAlignment="1">
      <alignment horizontal="left" wrapText="1"/>
    </xf>
    <xf numFmtId="3" fontId="35" fillId="0" borderId="6" xfId="0" applyNumberFormat="1" applyFont="1" applyBorder="1" applyAlignment="1">
      <alignment horizontal="right"/>
    </xf>
    <xf numFmtId="0" fontId="35" fillId="0" borderId="8" xfId="0" applyFont="1" applyBorder="1" applyAlignment="1">
      <alignment vertical="top" textRotation="90"/>
    </xf>
    <xf numFmtId="0" fontId="34" fillId="17" borderId="2" xfId="0" applyFont="1" applyFill="1" applyBorder="1" applyAlignment="1">
      <alignment wrapText="1"/>
    </xf>
    <xf numFmtId="0" fontId="34" fillId="17" borderId="2" xfId="0" applyFont="1" applyFill="1" applyBorder="1" applyAlignment="1">
      <alignment horizontal="left" wrapText="1"/>
    </xf>
    <xf numFmtId="0" fontId="35" fillId="0" borderId="14" xfId="0" applyFont="1" applyBorder="1" applyAlignment="1">
      <alignment horizontal="center" vertical="center"/>
    </xf>
    <xf numFmtId="0" fontId="34" fillId="14" borderId="2" xfId="0" applyFont="1" applyFill="1" applyBorder="1" applyAlignment="1">
      <alignment vertical="top" wrapText="1"/>
    </xf>
    <xf numFmtId="0" fontId="34" fillId="14" borderId="2" xfId="0" applyFont="1" applyFill="1" applyBorder="1" applyAlignment="1">
      <alignment horizontal="left" vertical="top" wrapText="1"/>
    </xf>
    <xf numFmtId="0" fontId="35" fillId="14" borderId="5" xfId="0" applyFont="1" applyFill="1" applyBorder="1"/>
    <xf numFmtId="0" fontId="35" fillId="14" borderId="2" xfId="0" applyFont="1" applyFill="1" applyBorder="1"/>
    <xf numFmtId="0" fontId="29" fillId="14" borderId="5" xfId="0" applyFont="1" applyFill="1" applyBorder="1" applyAlignment="1">
      <alignment horizontal="center"/>
    </xf>
    <xf numFmtId="3" fontId="29" fillId="14" borderId="2" xfId="0" applyNumberFormat="1" applyFont="1" applyFill="1" applyBorder="1"/>
    <xf numFmtId="0" fontId="35" fillId="14" borderId="3" xfId="0" applyFont="1" applyFill="1" applyBorder="1"/>
    <xf numFmtId="0" fontId="28" fillId="0" borderId="6" xfId="0" applyFont="1" applyBorder="1" applyAlignment="1">
      <alignment horizontal="left" vertical="top" wrapText="1" readingOrder="1"/>
    </xf>
    <xf numFmtId="164" fontId="28" fillId="0" borderId="6" xfId="1" applyNumberFormat="1" applyFont="1" applyFill="1" applyBorder="1" applyAlignment="1">
      <alignment horizontal="center" vertical="top" wrapText="1" readingOrder="1"/>
    </xf>
    <xf numFmtId="0" fontId="48" fillId="10" borderId="9" xfId="0" applyFont="1" applyFill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center"/>
    </xf>
    <xf numFmtId="164" fontId="17" fillId="4" borderId="2" xfId="1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164" fontId="17" fillId="6" borderId="2" xfId="1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17" fillId="20" borderId="2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7" borderId="2" xfId="0" applyFont="1" applyFill="1" applyBorder="1" applyAlignment="1">
      <alignment horizontal="center"/>
    </xf>
    <xf numFmtId="0" fontId="19" fillId="7" borderId="2" xfId="0" applyFont="1" applyFill="1" applyBorder="1"/>
    <xf numFmtId="164" fontId="19" fillId="4" borderId="2" xfId="1" applyNumberFormat="1" applyFont="1" applyFill="1" applyBorder="1"/>
    <xf numFmtId="164" fontId="54" fillId="4" borderId="2" xfId="1" applyNumberFormat="1" applyFont="1" applyFill="1" applyBorder="1"/>
    <xf numFmtId="164" fontId="17" fillId="6" borderId="2" xfId="1" applyNumberFormat="1" applyFont="1" applyFill="1" applyBorder="1"/>
    <xf numFmtId="164" fontId="19" fillId="6" borderId="2" xfId="1" applyNumberFormat="1" applyFont="1" applyFill="1" applyBorder="1"/>
    <xf numFmtId="164" fontId="22" fillId="6" borderId="2" xfId="1" applyNumberFormat="1" applyFont="1" applyFill="1" applyBorder="1"/>
    <xf numFmtId="164" fontId="19" fillId="20" borderId="2" xfId="1" applyNumberFormat="1" applyFont="1" applyFill="1" applyBorder="1"/>
    <xf numFmtId="164" fontId="21" fillId="20" borderId="2" xfId="0" applyNumberFormat="1" applyFont="1" applyFill="1" applyBorder="1"/>
    <xf numFmtId="164" fontId="22" fillId="0" borderId="2" xfId="1" applyNumberFormat="1" applyFont="1" applyFill="1" applyBorder="1"/>
    <xf numFmtId="0" fontId="17" fillId="7" borderId="2" xfId="0" applyFont="1" applyFill="1" applyBorder="1" applyAlignment="1">
      <alignment horizontal="center"/>
    </xf>
    <xf numFmtId="0" fontId="17" fillId="7" borderId="2" xfId="0" applyFont="1" applyFill="1" applyBorder="1"/>
    <xf numFmtId="164" fontId="17" fillId="4" borderId="2" xfId="1" applyNumberFormat="1" applyFont="1" applyFill="1" applyBorder="1"/>
    <xf numFmtId="164" fontId="22" fillId="4" borderId="2" xfId="1" applyNumberFormat="1" applyFont="1" applyFill="1" applyBorder="1"/>
    <xf numFmtId="164" fontId="17" fillId="6" borderId="2" xfId="1" applyNumberFormat="1" applyFont="1" applyFill="1" applyBorder="1" applyAlignment="1">
      <alignment horizontal="right"/>
    </xf>
    <xf numFmtId="3" fontId="17" fillId="16" borderId="2" xfId="0" applyNumberFormat="1" applyFont="1" applyFill="1" applyBorder="1"/>
    <xf numFmtId="3" fontId="17" fillId="0" borderId="2" xfId="0" applyNumberFormat="1" applyFont="1" applyBorder="1"/>
    <xf numFmtId="164" fontId="17" fillId="4" borderId="2" xfId="1" applyNumberFormat="1" applyFont="1" applyFill="1" applyBorder="1" applyAlignment="1">
      <alignment horizontal="right"/>
    </xf>
    <xf numFmtId="164" fontId="17" fillId="16" borderId="2" xfId="0" applyNumberFormat="1" applyFont="1" applyFill="1" applyBorder="1"/>
    <xf numFmtId="164" fontId="17" fillId="4" borderId="0" xfId="1" applyNumberFormat="1" applyFont="1" applyFill="1"/>
    <xf numFmtId="164" fontId="17" fillId="16" borderId="2" xfId="1" applyNumberFormat="1" applyFont="1" applyFill="1" applyBorder="1"/>
    <xf numFmtId="43" fontId="17" fillId="16" borderId="2" xfId="1" applyFont="1" applyFill="1" applyBorder="1"/>
    <xf numFmtId="164" fontId="17" fillId="0" borderId="2" xfId="1" applyNumberFormat="1" applyFont="1" applyFill="1" applyBorder="1"/>
    <xf numFmtId="0" fontId="22" fillId="7" borderId="2" xfId="0" applyFont="1" applyFill="1" applyBorder="1" applyAlignment="1">
      <alignment horizontal="center"/>
    </xf>
    <xf numFmtId="164" fontId="22" fillId="4" borderId="2" xfId="1" applyNumberFormat="1" applyFont="1" applyFill="1" applyBorder="1" applyAlignment="1">
      <alignment horizontal="center"/>
    </xf>
    <xf numFmtId="164" fontId="22" fillId="6" borderId="2" xfId="1" applyNumberFormat="1" applyFont="1" applyFill="1" applyBorder="1" applyAlignment="1">
      <alignment horizontal="center"/>
    </xf>
    <xf numFmtId="164" fontId="22" fillId="20" borderId="2" xfId="1" applyNumberFormat="1" applyFont="1" applyFill="1" applyBorder="1" applyAlignment="1">
      <alignment horizontal="center"/>
    </xf>
    <xf numFmtId="164" fontId="22" fillId="20" borderId="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Fill="1"/>
    <xf numFmtId="43" fontId="17" fillId="0" borderId="0" xfId="1" applyFont="1" applyFill="1"/>
    <xf numFmtId="43" fontId="17" fillId="0" borderId="0" xfId="0" applyNumberFormat="1" applyFont="1"/>
    <xf numFmtId="0" fontId="19" fillId="0" borderId="8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top"/>
    </xf>
    <xf numFmtId="0" fontId="19" fillId="2" borderId="6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top" wrapText="1"/>
    </xf>
    <xf numFmtId="0" fontId="21" fillId="10" borderId="2" xfId="0" applyFont="1" applyFill="1" applyBorder="1" applyAlignment="1">
      <alignment horizontal="center" vertical="top" wrapText="1"/>
    </xf>
    <xf numFmtId="164" fontId="21" fillId="0" borderId="6" xfId="1" applyNumberFormat="1" applyFont="1" applyBorder="1" applyAlignment="1">
      <alignment horizontal="center" vertical="top" textRotation="90" wrapText="1"/>
    </xf>
    <xf numFmtId="164" fontId="19" fillId="0" borderId="6" xfId="1" applyNumberFormat="1" applyFont="1" applyBorder="1" applyAlignment="1">
      <alignment vertical="top" textRotation="90" wrapText="1"/>
    </xf>
    <xf numFmtId="164" fontId="19" fillId="0" borderId="9" xfId="1" applyNumberFormat="1" applyFont="1" applyBorder="1" applyAlignment="1">
      <alignment vertical="top" textRotation="90" wrapText="1"/>
    </xf>
    <xf numFmtId="0" fontId="19" fillId="0" borderId="8" xfId="0" applyFont="1" applyBorder="1" applyAlignment="1">
      <alignment horizontal="center" vertical="top" wrapText="1" readingOrder="1"/>
    </xf>
    <xf numFmtId="164" fontId="19" fillId="0" borderId="2" xfId="1" applyNumberFormat="1" applyFont="1" applyBorder="1" applyAlignment="1">
      <alignment vertical="top" textRotation="90" wrapText="1"/>
    </xf>
    <xf numFmtId="164" fontId="19" fillId="0" borderId="8" xfId="1" applyNumberFormat="1" applyFont="1" applyBorder="1"/>
    <xf numFmtId="0" fontId="19" fillId="0" borderId="8" xfId="0" applyFont="1" applyBorder="1" applyAlignment="1">
      <alignment horizontal="center" vertical="top" textRotation="90" wrapText="1" readingOrder="1"/>
    </xf>
    <xf numFmtId="0" fontId="19" fillId="0" borderId="6" xfId="0" applyFont="1" applyBorder="1" applyAlignment="1">
      <alignment horizontal="center" vertical="top" textRotation="90" wrapText="1" readingOrder="1"/>
    </xf>
    <xf numFmtId="164" fontId="19" fillId="0" borderId="2" xfId="1" applyNumberFormat="1" applyFont="1" applyFill="1" applyBorder="1" applyAlignment="1">
      <alignment horizontal="center" vertical="top" textRotation="90" wrapText="1"/>
    </xf>
    <xf numFmtId="164" fontId="19" fillId="0" borderId="9" xfId="1" applyNumberFormat="1" applyFont="1" applyFill="1" applyBorder="1" applyAlignment="1">
      <alignment horizontal="center" vertical="top" textRotation="90" wrapText="1"/>
    </xf>
    <xf numFmtId="164" fontId="19" fillId="0" borderId="9" xfId="1" applyNumberFormat="1" applyFont="1" applyBorder="1"/>
    <xf numFmtId="0" fontId="19" fillId="14" borderId="2" xfId="0" applyFont="1" applyFill="1" applyBorder="1"/>
    <xf numFmtId="164" fontId="19" fillId="0" borderId="8" xfId="1" applyNumberFormat="1" applyFont="1" applyBorder="1" applyAlignment="1">
      <alignment horizontal="center" vertical="top" textRotation="90" wrapText="1" readingOrder="1"/>
    </xf>
    <xf numFmtId="164" fontId="19" fillId="0" borderId="8" xfId="1" applyNumberFormat="1" applyFont="1" applyBorder="1" applyAlignment="1">
      <alignment horizontal="center" vertical="top" wrapText="1" readingOrder="1"/>
    </xf>
    <xf numFmtId="164" fontId="19" fillId="0" borderId="4" xfId="1" applyNumberFormat="1" applyFont="1" applyFill="1" applyBorder="1" applyAlignment="1">
      <alignment vertical="top" wrapText="1"/>
    </xf>
    <xf numFmtId="164" fontId="19" fillId="0" borderId="5" xfId="1" applyNumberFormat="1" applyFont="1" applyFill="1" applyBorder="1" applyAlignment="1">
      <alignment vertical="top" wrapText="1"/>
    </xf>
    <xf numFmtId="164" fontId="19" fillId="0" borderId="6" xfId="1" applyNumberFormat="1" applyFont="1" applyBorder="1" applyAlignment="1">
      <alignment horizontal="center" vertical="top" textRotation="90" wrapText="1" readingOrder="1"/>
    </xf>
    <xf numFmtId="164" fontId="19" fillId="14" borderId="2" xfId="1" applyNumberFormat="1" applyFont="1" applyFill="1" applyBorder="1"/>
    <xf numFmtId="164" fontId="5" fillId="0" borderId="0" xfId="1" applyNumberFormat="1" applyFont="1"/>
    <xf numFmtId="164" fontId="21" fillId="0" borderId="2" xfId="1" applyNumberFormat="1" applyFont="1" applyBorder="1" applyAlignment="1">
      <alignment horizontal="center" vertical="top" textRotation="90" wrapText="1"/>
    </xf>
    <xf numFmtId="164" fontId="19" fillId="0" borderId="0" xfId="1" applyNumberFormat="1" applyFont="1" applyBorder="1"/>
    <xf numFmtId="164" fontId="19" fillId="0" borderId="2" xfId="1" applyNumberFormat="1" applyFont="1" applyBorder="1" applyAlignment="1">
      <alignment horizontal="center" vertical="top" textRotation="90" wrapText="1"/>
    </xf>
    <xf numFmtId="0" fontId="19" fillId="0" borderId="0" xfId="0" applyFont="1" applyAlignment="1">
      <alignment horizontal="center"/>
    </xf>
    <xf numFmtId="164" fontId="19" fillId="0" borderId="6" xfId="1" applyNumberFormat="1" applyFont="1" applyBorder="1"/>
    <xf numFmtId="164" fontId="19" fillId="0" borderId="2" xfId="1" applyNumberFormat="1" applyFont="1" applyBorder="1"/>
    <xf numFmtId="164" fontId="19" fillId="0" borderId="8" xfId="1" applyNumberFormat="1" applyFont="1" applyFill="1" applyBorder="1" applyAlignment="1">
      <alignment horizontal="left" vertical="top" wrapText="1"/>
    </xf>
    <xf numFmtId="164" fontId="19" fillId="0" borderId="0" xfId="1" applyNumberFormat="1" applyFont="1" applyBorder="1" applyAlignment="1">
      <alignment vertical="top" textRotation="90" wrapText="1"/>
    </xf>
    <xf numFmtId="164" fontId="19" fillId="0" borderId="10" xfId="1" applyNumberFormat="1" applyFont="1" applyBorder="1" applyAlignment="1">
      <alignment horizontal="center" vertical="top" wrapText="1" readingOrder="1"/>
    </xf>
    <xf numFmtId="164" fontId="19" fillId="0" borderId="10" xfId="1" applyNumberFormat="1" applyFont="1" applyBorder="1" applyAlignment="1">
      <alignment vertical="top" textRotation="90" wrapText="1"/>
    </xf>
    <xf numFmtId="164" fontId="19" fillId="0" borderId="1" xfId="1" applyNumberFormat="1" applyFont="1" applyBorder="1" applyAlignment="1">
      <alignment vertical="top" textRotation="90" wrapText="1"/>
    </xf>
    <xf numFmtId="164" fontId="19" fillId="0" borderId="11" xfId="1" applyNumberFormat="1" applyFont="1" applyBorder="1" applyAlignment="1">
      <alignment vertical="top" textRotation="90" wrapText="1"/>
    </xf>
    <xf numFmtId="164" fontId="19" fillId="0" borderId="6" xfId="1" applyNumberFormat="1" applyFont="1" applyBorder="1" applyAlignment="1">
      <alignment horizontal="center" vertical="top" wrapText="1" readingOrder="1"/>
    </xf>
    <xf numFmtId="164" fontId="19" fillId="0" borderId="14" xfId="1" applyNumberFormat="1" applyFont="1" applyBorder="1" applyAlignment="1">
      <alignment vertical="top" textRotation="90" wrapText="1"/>
    </xf>
    <xf numFmtId="164" fontId="19" fillId="0" borderId="12" xfId="1" applyNumberFormat="1" applyFont="1" applyBorder="1" applyAlignment="1">
      <alignment vertical="top" textRotation="90" wrapText="1"/>
    </xf>
    <xf numFmtId="164" fontId="19" fillId="0" borderId="7" xfId="1" applyNumberFormat="1" applyFont="1" applyBorder="1" applyAlignment="1">
      <alignment vertical="top" textRotation="90" wrapText="1"/>
    </xf>
    <xf numFmtId="164" fontId="19" fillId="0" borderId="2" xfId="1" applyNumberFormat="1" applyFont="1" applyBorder="1" applyAlignment="1">
      <alignment horizontal="center" vertical="top" wrapText="1" readingOrder="1"/>
    </xf>
    <xf numFmtId="164" fontId="19" fillId="0" borderId="2" xfId="1" applyNumberFormat="1" applyFont="1" applyBorder="1" applyAlignment="1">
      <alignment horizontal="center" vertical="top" textRotation="90" wrapText="1" readingOrder="1"/>
    </xf>
    <xf numFmtId="164" fontId="19" fillId="0" borderId="0" xfId="1" applyNumberFormat="1" applyFont="1" applyBorder="1" applyAlignment="1">
      <alignment horizontal="center" vertical="top" textRotation="90" wrapText="1" readingOrder="1"/>
    </xf>
    <xf numFmtId="164" fontId="19" fillId="14" borderId="3" xfId="1" applyNumberFormat="1" applyFont="1" applyFill="1" applyBorder="1" applyAlignment="1"/>
    <xf numFmtId="164" fontId="19" fillId="14" borderId="4" xfId="1" applyNumberFormat="1" applyFont="1" applyFill="1" applyBorder="1" applyAlignment="1"/>
    <xf numFmtId="164" fontId="19" fillId="0" borderId="9" xfId="1" applyNumberFormat="1" applyFont="1" applyFill="1" applyBorder="1" applyAlignment="1">
      <alignment horizontal="left" vertical="top" wrapText="1"/>
    </xf>
    <xf numFmtId="164" fontId="19" fillId="0" borderId="10" xfId="1" applyNumberFormat="1" applyFont="1" applyBorder="1"/>
    <xf numFmtId="164" fontId="21" fillId="0" borderId="2" xfId="1" applyNumberFormat="1" applyFont="1" applyBorder="1" applyAlignment="1">
      <alignment vertical="center" wrapText="1"/>
    </xf>
    <xf numFmtId="164" fontId="21" fillId="0" borderId="2" xfId="1" applyNumberFormat="1" applyFont="1" applyBorder="1" applyAlignment="1">
      <alignment vertical="center" textRotation="90" wrapText="1"/>
    </xf>
    <xf numFmtId="164" fontId="19" fillId="0" borderId="2" xfId="1" applyNumberFormat="1" applyFont="1" applyBorder="1" applyAlignment="1">
      <alignment vertical="top" wrapText="1"/>
    </xf>
    <xf numFmtId="164" fontId="19" fillId="0" borderId="0" xfId="1" applyNumberFormat="1" applyFont="1"/>
    <xf numFmtId="0" fontId="19" fillId="2" borderId="1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9" fillId="2" borderId="9" xfId="0" applyFont="1" applyFill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10" borderId="9" xfId="0" applyFont="1" applyFill="1" applyBorder="1" applyAlignment="1">
      <alignment horizontal="center" vertical="top" wrapText="1" readingOrder="1"/>
    </xf>
    <xf numFmtId="0" fontId="19" fillId="10" borderId="15" xfId="0" applyFont="1" applyFill="1" applyBorder="1" applyAlignment="1">
      <alignment horizontal="center" vertical="top" wrapText="1" readingOrder="1"/>
    </xf>
    <xf numFmtId="3" fontId="19" fillId="10" borderId="2" xfId="1" applyNumberFormat="1" applyFont="1" applyFill="1" applyBorder="1" applyAlignment="1">
      <alignment horizontal="center" vertical="top" wrapText="1" readingOrder="1"/>
    </xf>
    <xf numFmtId="2" fontId="21" fillId="0" borderId="8" xfId="0" applyNumberFormat="1" applyFont="1" applyBorder="1" applyAlignment="1">
      <alignment vertical="top" wrapText="1"/>
    </xf>
    <xf numFmtId="164" fontId="19" fillId="0" borderId="8" xfId="1" applyNumberFormat="1" applyFont="1" applyBorder="1" applyAlignment="1">
      <alignment horizontal="center" vertical="center" wrapText="1"/>
    </xf>
    <xf numFmtId="2" fontId="19" fillId="0" borderId="8" xfId="0" applyNumberFormat="1" applyFont="1" applyBorder="1" applyAlignment="1">
      <alignment vertical="top" wrapText="1"/>
    </xf>
    <xf numFmtId="3" fontId="19" fillId="0" borderId="8" xfId="0" applyNumberFormat="1" applyFont="1" applyBorder="1" applyAlignment="1">
      <alignment vertical="top" wrapText="1"/>
    </xf>
    <xf numFmtId="164" fontId="19" fillId="0" borderId="8" xfId="1" applyNumberFormat="1" applyFont="1" applyBorder="1" applyAlignment="1">
      <alignment horizontal="center"/>
    </xf>
    <xf numFmtId="2" fontId="19" fillId="9" borderId="2" xfId="0" applyNumberFormat="1" applyFont="1" applyFill="1" applyBorder="1" applyAlignment="1">
      <alignment horizontal="center" vertical="top" wrapText="1"/>
    </xf>
    <xf numFmtId="164" fontId="19" fillId="9" borderId="2" xfId="1" applyNumberFormat="1" applyFont="1" applyFill="1" applyBorder="1" applyAlignment="1">
      <alignment horizontal="center" vertical="center" wrapText="1"/>
    </xf>
    <xf numFmtId="2" fontId="19" fillId="0" borderId="6" xfId="0" applyNumberFormat="1" applyFont="1" applyBorder="1" applyAlignment="1">
      <alignment vertical="top" wrapText="1"/>
    </xf>
    <xf numFmtId="164" fontId="19" fillId="0" borderId="6" xfId="1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top" wrapText="1" readingOrder="1"/>
    </xf>
    <xf numFmtId="0" fontId="19" fillId="0" borderId="3" xfId="0" applyFont="1" applyBorder="1" applyAlignment="1">
      <alignment vertical="top" wrapText="1"/>
    </xf>
    <xf numFmtId="3" fontId="19" fillId="0" borderId="2" xfId="0" applyNumberFormat="1" applyFont="1" applyBorder="1" applyAlignment="1">
      <alignment horizontal="center" vertical="top"/>
    </xf>
    <xf numFmtId="3" fontId="19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/>
    </xf>
    <xf numFmtId="1" fontId="19" fillId="0" borderId="6" xfId="0" applyNumberFormat="1" applyFont="1" applyBorder="1" applyAlignment="1">
      <alignment horizontal="left" vertical="top" wrapText="1"/>
    </xf>
    <xf numFmtId="164" fontId="19" fillId="0" borderId="8" xfId="1" applyNumberFormat="1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/>
    </xf>
    <xf numFmtId="0" fontId="19" fillId="0" borderId="10" xfId="0" applyFont="1" applyBorder="1" applyAlignment="1">
      <alignment vertical="top" textRotation="90" wrapText="1"/>
    </xf>
    <xf numFmtId="3" fontId="24" fillId="0" borderId="8" xfId="0" applyNumberFormat="1" applyFont="1" applyBorder="1" applyAlignment="1">
      <alignment vertical="top" wrapText="1"/>
    </xf>
    <xf numFmtId="0" fontId="19" fillId="0" borderId="14" xfId="0" applyFont="1" applyBorder="1"/>
    <xf numFmtId="3" fontId="19" fillId="0" borderId="6" xfId="0" applyNumberFormat="1" applyFont="1" applyBorder="1" applyAlignment="1">
      <alignment vertical="top" wrapText="1"/>
    </xf>
    <xf numFmtId="164" fontId="19" fillId="0" borderId="6" xfId="1" applyNumberFormat="1" applyFont="1" applyBorder="1" applyAlignment="1">
      <alignment horizontal="center" vertical="top" wrapText="1"/>
    </xf>
    <xf numFmtId="1" fontId="19" fillId="0" borderId="2" xfId="0" applyNumberFormat="1" applyFont="1" applyBorder="1" applyAlignment="1">
      <alignment horizontal="left" vertical="top" wrapText="1"/>
    </xf>
    <xf numFmtId="2" fontId="19" fillId="0" borderId="2" xfId="0" applyNumberFormat="1" applyFont="1" applyBorder="1" applyAlignment="1">
      <alignment vertical="top" wrapText="1"/>
    </xf>
    <xf numFmtId="164" fontId="19" fillId="0" borderId="2" xfId="1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 readingOrder="1"/>
    </xf>
    <xf numFmtId="164" fontId="19" fillId="0" borderId="8" xfId="1" applyNumberFormat="1" applyFont="1" applyBorder="1" applyAlignment="1">
      <alignment horizontal="center" wrapText="1" readingOrder="1"/>
    </xf>
    <xf numFmtId="2" fontId="19" fillId="0" borderId="9" xfId="0" applyNumberFormat="1" applyFont="1" applyBorder="1" applyAlignment="1">
      <alignment vertical="top" wrapText="1"/>
    </xf>
    <xf numFmtId="164" fontId="19" fillId="0" borderId="9" xfId="1" applyNumberFormat="1" applyFont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left" vertical="top" wrapText="1"/>
    </xf>
    <xf numFmtId="1" fontId="19" fillId="0" borderId="10" xfId="0" applyNumberFormat="1" applyFont="1" applyBorder="1" applyAlignment="1">
      <alignment horizontal="left" vertical="top" wrapText="1"/>
    </xf>
    <xf numFmtId="2" fontId="19" fillId="10" borderId="2" xfId="0" applyNumberFormat="1" applyFont="1" applyFill="1" applyBorder="1" applyAlignment="1">
      <alignment horizontal="center" vertical="top" wrapText="1"/>
    </xf>
    <xf numFmtId="164" fontId="19" fillId="10" borderId="2" xfId="1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top" wrapText="1"/>
    </xf>
    <xf numFmtId="164" fontId="19" fillId="2" borderId="2" xfId="1" applyNumberFormat="1" applyFont="1" applyFill="1" applyBorder="1" applyAlignment="1">
      <alignment horizontal="left" vertical="top" wrapText="1"/>
    </xf>
    <xf numFmtId="0" fontId="19" fillId="14" borderId="5" xfId="0" applyFont="1" applyFill="1" applyBorder="1"/>
    <xf numFmtId="164" fontId="19" fillId="0" borderId="8" xfId="1" applyNumberFormat="1" applyFont="1" applyFill="1" applyBorder="1" applyAlignment="1">
      <alignment vertical="top" wrapText="1"/>
    </xf>
    <xf numFmtId="164" fontId="19" fillId="2" borderId="8" xfId="1" applyNumberFormat="1" applyFont="1" applyFill="1" applyBorder="1" applyAlignment="1">
      <alignment horizontal="left" vertical="top" wrapText="1"/>
    </xf>
    <xf numFmtId="164" fontId="19" fillId="0" borderId="10" xfId="1" applyNumberFormat="1" applyFont="1" applyFill="1" applyBorder="1" applyAlignment="1">
      <alignment horizontal="left" vertical="top" wrapText="1"/>
    </xf>
    <xf numFmtId="164" fontId="19" fillId="0" borderId="8" xfId="1" applyNumberFormat="1" applyFont="1" applyBorder="1" applyAlignment="1">
      <alignment vertical="top"/>
    </xf>
    <xf numFmtId="164" fontId="19" fillId="0" borderId="14" xfId="1" applyNumberFormat="1" applyFont="1" applyFill="1" applyBorder="1" applyAlignment="1">
      <alignment vertical="top"/>
    </xf>
    <xf numFmtId="164" fontId="19" fillId="2" borderId="9" xfId="1" applyNumberFormat="1" applyFont="1" applyFill="1" applyBorder="1" applyAlignment="1">
      <alignment horizontal="left" vertical="top" wrapText="1"/>
    </xf>
    <xf numFmtId="164" fontId="19" fillId="0" borderId="11" xfId="1" applyNumberFormat="1" applyFont="1" applyFill="1" applyBorder="1" applyAlignment="1">
      <alignment horizontal="left" vertical="top" wrapText="1"/>
    </xf>
    <xf numFmtId="164" fontId="19" fillId="9" borderId="2" xfId="1" applyNumberFormat="1" applyFont="1" applyFill="1" applyBorder="1" applyAlignment="1">
      <alignment horizontal="center" vertical="top" wrapText="1"/>
    </xf>
    <xf numFmtId="164" fontId="19" fillId="0" borderId="9" xfId="1" applyNumberFormat="1" applyFont="1" applyFill="1" applyBorder="1" applyAlignment="1">
      <alignment vertical="top" textRotation="90" wrapText="1"/>
    </xf>
    <xf numFmtId="164" fontId="21" fillId="0" borderId="9" xfId="1" applyNumberFormat="1" applyFont="1" applyFill="1" applyBorder="1" applyAlignment="1">
      <alignment horizontal="left" vertical="top" wrapText="1"/>
    </xf>
    <xf numFmtId="0" fontId="19" fillId="2" borderId="0" xfId="0" applyFont="1" applyFill="1"/>
    <xf numFmtId="0" fontId="21" fillId="0" borderId="14" xfId="0" applyFont="1" applyBorder="1" applyAlignment="1">
      <alignment horizontal="left" vertical="top" wrapText="1"/>
    </xf>
    <xf numFmtId="164" fontId="19" fillId="0" borderId="14" xfId="1" applyNumberFormat="1" applyFont="1" applyBorder="1" applyAlignment="1">
      <alignment vertical="top"/>
    </xf>
    <xf numFmtId="164" fontId="19" fillId="2" borderId="14" xfId="1" applyNumberFormat="1" applyFont="1" applyFill="1" applyBorder="1" applyAlignment="1">
      <alignment horizontal="left" vertical="top" wrapText="1"/>
    </xf>
    <xf numFmtId="3" fontId="21" fillId="9" borderId="5" xfId="0" applyNumberFormat="1" applyFont="1" applyFill="1" applyBorder="1" applyAlignment="1">
      <alignment horizontal="center" vertical="top" wrapText="1"/>
    </xf>
    <xf numFmtId="3" fontId="21" fillId="9" borderId="2" xfId="0" applyNumberFormat="1" applyFont="1" applyFill="1" applyBorder="1" applyAlignment="1">
      <alignment horizontal="center" vertical="top" wrapText="1"/>
    </xf>
    <xf numFmtId="164" fontId="19" fillId="0" borderId="2" xfId="1" applyNumberFormat="1" applyFont="1" applyFill="1" applyBorder="1" applyAlignment="1">
      <alignment horizontal="left" vertical="top" wrapText="1"/>
    </xf>
    <xf numFmtId="17" fontId="19" fillId="0" borderId="2" xfId="1" applyNumberFormat="1" applyFont="1" applyFill="1" applyBorder="1" applyAlignment="1">
      <alignment horizontal="center" vertical="top" wrapText="1"/>
    </xf>
    <xf numFmtId="164" fontId="19" fillId="0" borderId="8" xfId="1" applyNumberFormat="1" applyFont="1" applyFill="1" applyBorder="1" applyAlignment="1">
      <alignment vertical="top" textRotation="90" wrapText="1"/>
    </xf>
    <xf numFmtId="164" fontId="21" fillId="0" borderId="8" xfId="1" applyNumberFormat="1" applyFont="1" applyFill="1" applyBorder="1" applyAlignment="1">
      <alignment horizontal="left" vertical="top" wrapText="1"/>
    </xf>
    <xf numFmtId="3" fontId="21" fillId="10" borderId="5" xfId="0" applyNumberFormat="1" applyFont="1" applyFill="1" applyBorder="1" applyAlignment="1">
      <alignment horizontal="center" vertical="top" wrapText="1"/>
    </xf>
    <xf numFmtId="3" fontId="21" fillId="10" borderId="2" xfId="0" applyNumberFormat="1" applyFont="1" applyFill="1" applyBorder="1" applyAlignment="1">
      <alignment horizontal="center" vertical="top" wrapText="1"/>
    </xf>
    <xf numFmtId="17" fontId="19" fillId="0" borderId="9" xfId="1" applyNumberFormat="1" applyFont="1" applyFill="1" applyBorder="1" applyAlignment="1">
      <alignment horizontal="center" vertical="top" wrapText="1"/>
    </xf>
    <xf numFmtId="0" fontId="21" fillId="2" borderId="6" xfId="0" applyFont="1" applyFill="1" applyBorder="1"/>
    <xf numFmtId="0" fontId="19" fillId="0" borderId="8" xfId="0" applyFont="1" applyBorder="1" applyAlignment="1">
      <alignment vertical="top"/>
    </xf>
    <xf numFmtId="164" fontId="19" fillId="0" borderId="14" xfId="1" applyNumberFormat="1" applyFont="1" applyFill="1" applyBorder="1"/>
    <xf numFmtId="2" fontId="21" fillId="0" borderId="8" xfId="0" applyNumberFormat="1" applyFont="1" applyBorder="1" applyAlignment="1">
      <alignment vertical="top"/>
    </xf>
    <xf numFmtId="2" fontId="19" fillId="12" borderId="2" xfId="0" applyNumberFormat="1" applyFont="1" applyFill="1" applyBorder="1" applyAlignment="1">
      <alignment horizontal="center" vertical="top" wrapText="1"/>
    </xf>
    <xf numFmtId="164" fontId="19" fillId="12" borderId="5" xfId="1" applyNumberFormat="1" applyFont="1" applyFill="1" applyBorder="1" applyAlignment="1">
      <alignment vertical="top"/>
    </xf>
    <xf numFmtId="0" fontId="19" fillId="2" borderId="6" xfId="0" applyFont="1" applyFill="1" applyBorder="1"/>
    <xf numFmtId="0" fontId="19" fillId="2" borderId="12" xfId="0" applyFont="1" applyFill="1" applyBorder="1"/>
    <xf numFmtId="164" fontId="19" fillId="0" borderId="8" xfId="1" applyNumberFormat="1" applyFont="1" applyFill="1" applyBorder="1" applyAlignment="1">
      <alignment horizontal="right"/>
    </xf>
    <xf numFmtId="2" fontId="19" fillId="0" borderId="8" xfId="0" applyNumberFormat="1" applyFont="1" applyBorder="1" applyAlignment="1">
      <alignment horizontal="left" vertical="top" wrapText="1"/>
    </xf>
    <xf numFmtId="164" fontId="19" fillId="0" borderId="14" xfId="1" applyNumberFormat="1" applyFont="1" applyBorder="1" applyAlignment="1">
      <alignment vertical="top" wrapText="1"/>
    </xf>
    <xf numFmtId="0" fontId="21" fillId="2" borderId="8" xfId="0" applyFont="1" applyFill="1" applyBorder="1"/>
    <xf numFmtId="0" fontId="19" fillId="2" borderId="8" xfId="0" applyFont="1" applyFill="1" applyBorder="1" applyAlignment="1">
      <alignment vertical="top" wrapText="1"/>
    </xf>
    <xf numFmtId="164" fontId="19" fillId="0" borderId="8" xfId="1" applyNumberFormat="1" applyFont="1" applyBorder="1" applyAlignment="1">
      <alignment vertical="top" wrapText="1"/>
    </xf>
    <xf numFmtId="164" fontId="19" fillId="12" borderId="2" xfId="1" applyNumberFormat="1" applyFont="1" applyFill="1" applyBorder="1" applyAlignment="1">
      <alignment vertical="top" wrapText="1"/>
    </xf>
    <xf numFmtId="164" fontId="19" fillId="0" borderId="15" xfId="1" applyNumberFormat="1" applyFont="1" applyFill="1" applyBorder="1" applyAlignment="1">
      <alignment vertical="top" textRotation="90" wrapText="1"/>
    </xf>
    <xf numFmtId="0" fontId="19" fillId="2" borderId="6" xfId="0" applyFont="1" applyFill="1" applyBorder="1" applyAlignment="1">
      <alignment vertical="top" wrapText="1"/>
    </xf>
    <xf numFmtId="164" fontId="19" fillId="2" borderId="0" xfId="1" applyNumberFormat="1" applyFont="1" applyFill="1" applyBorder="1"/>
    <xf numFmtId="164" fontId="19" fillId="10" borderId="2" xfId="1" applyNumberFormat="1" applyFont="1" applyFill="1" applyBorder="1" applyAlignment="1">
      <alignment vertical="top" wrapText="1"/>
    </xf>
    <xf numFmtId="0" fontId="19" fillId="0" borderId="10" xfId="0" applyFont="1" applyBorder="1" applyAlignment="1">
      <alignment vertical="top"/>
    </xf>
    <xf numFmtId="164" fontId="19" fillId="0" borderId="8" xfId="1" applyNumberFormat="1" applyFont="1" applyFill="1" applyBorder="1" applyAlignment="1"/>
    <xf numFmtId="0" fontId="14" fillId="0" borderId="10" xfId="0" applyFont="1" applyBorder="1" applyAlignment="1">
      <alignment vertical="top" wrapText="1"/>
    </xf>
    <xf numFmtId="164" fontId="19" fillId="0" borderId="8" xfId="1" applyNumberFormat="1" applyFont="1" applyFill="1" applyBorder="1"/>
    <xf numFmtId="164" fontId="19" fillId="10" borderId="2" xfId="1" applyNumberFormat="1" applyFont="1" applyFill="1" applyBorder="1" applyAlignment="1">
      <alignment horizontal="right"/>
    </xf>
    <xf numFmtId="164" fontId="21" fillId="14" borderId="2" xfId="1" applyNumberFormat="1" applyFont="1" applyFill="1" applyBorder="1"/>
    <xf numFmtId="0" fontId="21" fillId="0" borderId="2" xfId="0" applyFont="1" applyBorder="1" applyAlignment="1">
      <alignment vertical="center" wrapText="1"/>
    </xf>
    <xf numFmtId="0" fontId="21" fillId="0" borderId="0" xfId="0" applyFont="1"/>
    <xf numFmtId="0" fontId="19" fillId="2" borderId="1" xfId="0" applyFont="1" applyFill="1" applyBorder="1" applyAlignment="1">
      <alignment horizontal="left" vertical="top" wrapText="1"/>
    </xf>
    <xf numFmtId="2" fontId="19" fillId="9" borderId="4" xfId="0" applyNumberFormat="1" applyFont="1" applyFill="1" applyBorder="1" applyAlignment="1">
      <alignment horizontal="center" vertical="top" wrapText="1"/>
    </xf>
    <xf numFmtId="164" fontId="19" fillId="9" borderId="4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top" textRotation="90" wrapText="1"/>
    </xf>
    <xf numFmtId="0" fontId="19" fillId="0" borderId="1" xfId="0" applyFont="1" applyBorder="1" applyAlignment="1">
      <alignment vertical="top" wrapText="1"/>
    </xf>
    <xf numFmtId="164" fontId="19" fillId="0" borderId="6" xfId="1" applyNumberFormat="1" applyFont="1" applyBorder="1" applyAlignment="1">
      <alignment horizontal="center" vertical="top" textRotation="90" readingOrder="1"/>
    </xf>
    <xf numFmtId="164" fontId="19" fillId="0" borderId="8" xfId="1" applyNumberFormat="1" applyFont="1" applyBorder="1" applyAlignment="1">
      <alignment horizontal="center" vertical="top" textRotation="90" readingOrder="1"/>
    </xf>
    <xf numFmtId="3" fontId="21" fillId="10" borderId="2" xfId="1" applyNumberFormat="1" applyFont="1" applyFill="1" applyBorder="1" applyAlignment="1">
      <alignment vertical="center" wrapText="1" readingOrder="1"/>
    </xf>
    <xf numFmtId="3" fontId="31" fillId="0" borderId="0" xfId="0" applyNumberFormat="1" applyFont="1"/>
    <xf numFmtId="164" fontId="17" fillId="17" borderId="2" xfId="1" applyNumberFormat="1" applyFont="1" applyFill="1" applyBorder="1"/>
    <xf numFmtId="164" fontId="17" fillId="17" borderId="0" xfId="1" applyNumberFormat="1" applyFont="1" applyFill="1"/>
    <xf numFmtId="0" fontId="28" fillId="17" borderId="6" xfId="0" applyFont="1" applyFill="1" applyBorder="1" applyAlignment="1">
      <alignment vertical="top" wrapText="1" readingOrder="1"/>
    </xf>
    <xf numFmtId="3" fontId="28" fillId="17" borderId="6" xfId="1" applyNumberFormat="1" applyFont="1" applyFill="1" applyBorder="1" applyAlignment="1">
      <alignment vertical="top" wrapText="1" readingOrder="1"/>
    </xf>
    <xf numFmtId="0" fontId="17" fillId="17" borderId="9" xfId="0" applyFont="1" applyFill="1" applyBorder="1" applyAlignment="1">
      <alignment horizontal="left" vertical="top" wrapText="1"/>
    </xf>
    <xf numFmtId="3" fontId="28" fillId="17" borderId="9" xfId="1" applyNumberFormat="1" applyFont="1" applyFill="1" applyBorder="1" applyAlignment="1">
      <alignment vertical="top" wrapText="1" readingOrder="1"/>
    </xf>
    <xf numFmtId="3" fontId="28" fillId="17" borderId="2" xfId="1" applyNumberFormat="1" applyFont="1" applyFill="1" applyBorder="1" applyAlignment="1">
      <alignment vertical="top" wrapText="1" readingOrder="1"/>
    </xf>
    <xf numFmtId="0" fontId="21" fillId="17" borderId="2" xfId="0" applyFont="1" applyFill="1" applyBorder="1" applyAlignment="1">
      <alignment horizontal="left" vertical="top" wrapText="1"/>
    </xf>
    <xf numFmtId="43" fontId="21" fillId="17" borderId="2" xfId="1" applyFont="1" applyFill="1" applyBorder="1" applyAlignment="1">
      <alignment horizontal="center" vertical="top" textRotation="90" wrapText="1"/>
    </xf>
    <xf numFmtId="0" fontId="48" fillId="17" borderId="9" xfId="0" applyFont="1" applyFill="1" applyBorder="1" applyAlignment="1">
      <alignment horizontal="center" vertical="top" wrapText="1" readingOrder="1"/>
    </xf>
    <xf numFmtId="3" fontId="48" fillId="17" borderId="2" xfId="1" applyNumberFormat="1" applyFont="1" applyFill="1" applyBorder="1" applyAlignment="1">
      <alignment vertical="top" wrapText="1" readingOrder="1"/>
    </xf>
    <xf numFmtId="3" fontId="28" fillId="17" borderId="8" xfId="1" applyNumberFormat="1" applyFont="1" applyFill="1" applyBorder="1" applyAlignment="1">
      <alignment vertical="top" wrapText="1" readingOrder="1"/>
    </xf>
    <xf numFmtId="0" fontId="28" fillId="17" borderId="6" xfId="0" applyFont="1" applyFill="1" applyBorder="1" applyAlignment="1">
      <alignment horizontal="left" vertical="top" wrapText="1" readingOrder="1"/>
    </xf>
    <xf numFmtId="0" fontId="28" fillId="17" borderId="8" xfId="0" applyFont="1" applyFill="1" applyBorder="1" applyAlignment="1">
      <alignment horizontal="left" vertical="top" wrapText="1" readingOrder="1"/>
    </xf>
    <xf numFmtId="0" fontId="19" fillId="17" borderId="8" xfId="0" applyFont="1" applyFill="1" applyBorder="1" applyAlignment="1">
      <alignment vertical="top" wrapText="1"/>
    </xf>
    <xf numFmtId="0" fontId="28" fillId="17" borderId="9" xfId="0" applyFont="1" applyFill="1" applyBorder="1" applyAlignment="1">
      <alignment horizontal="left" vertical="top" wrapText="1" readingOrder="1"/>
    </xf>
    <xf numFmtId="0" fontId="28" fillId="17" borderId="2" xfId="0" applyFont="1" applyFill="1" applyBorder="1" applyAlignment="1">
      <alignment horizontal="center" vertical="top" wrapText="1" readingOrder="1"/>
    </xf>
    <xf numFmtId="0" fontId="17" fillId="17" borderId="2" xfId="0" applyFont="1" applyFill="1" applyBorder="1"/>
    <xf numFmtId="0" fontId="28" fillId="17" borderId="2" xfId="0" applyFont="1" applyFill="1" applyBorder="1" applyAlignment="1">
      <alignment horizontal="left" vertical="top" wrapText="1" readingOrder="1"/>
    </xf>
    <xf numFmtId="0" fontId="28" fillId="3" borderId="6" xfId="0" applyFont="1" applyFill="1" applyBorder="1" applyAlignment="1">
      <alignment horizontal="left" vertical="center" wrapText="1" readingOrder="1"/>
    </xf>
    <xf numFmtId="3" fontId="28" fillId="3" borderId="6" xfId="1" applyNumberFormat="1" applyFont="1" applyFill="1" applyBorder="1" applyAlignment="1">
      <alignment vertical="top" wrapText="1" readingOrder="1"/>
    </xf>
    <xf numFmtId="0" fontId="28" fillId="3" borderId="8" xfId="0" applyFont="1" applyFill="1" applyBorder="1" applyAlignment="1">
      <alignment horizontal="left" vertical="center" wrapText="1" readingOrder="1"/>
    </xf>
    <xf numFmtId="3" fontId="28" fillId="3" borderId="8" xfId="1" applyNumberFormat="1" applyFont="1" applyFill="1" applyBorder="1" applyAlignment="1">
      <alignment vertical="top" wrapText="1" readingOrder="1"/>
    </xf>
    <xf numFmtId="0" fontId="28" fillId="3" borderId="10" xfId="0" applyFont="1" applyFill="1" applyBorder="1" applyAlignment="1">
      <alignment horizontal="left" vertical="center" wrapText="1" readingOrder="1"/>
    </xf>
    <xf numFmtId="0" fontId="19" fillId="3" borderId="8" xfId="0" applyFont="1" applyFill="1" applyBorder="1" applyAlignment="1">
      <alignment horizontal="left" vertical="center" wrapText="1" readingOrder="1"/>
    </xf>
    <xf numFmtId="0" fontId="28" fillId="3" borderId="9" xfId="0" applyFont="1" applyFill="1" applyBorder="1" applyAlignment="1">
      <alignment horizontal="left" vertical="center" wrapText="1" readingOrder="1"/>
    </xf>
    <xf numFmtId="3" fontId="28" fillId="3" borderId="9" xfId="1" applyNumberFormat="1" applyFont="1" applyFill="1" applyBorder="1" applyAlignment="1">
      <alignment vertical="top" wrapText="1" readingOrder="1"/>
    </xf>
    <xf numFmtId="0" fontId="28" fillId="3" borderId="2" xfId="0" applyFont="1" applyFill="1" applyBorder="1" applyAlignment="1">
      <alignment horizontal="center" vertical="center" wrapText="1" readingOrder="1"/>
    </xf>
    <xf numFmtId="3" fontId="28" fillId="3" borderId="2" xfId="1" applyNumberFormat="1" applyFont="1" applyFill="1" applyBorder="1" applyAlignment="1">
      <alignment vertical="top" wrapText="1" readingOrder="1"/>
    </xf>
    <xf numFmtId="0" fontId="28" fillId="3" borderId="14" xfId="0" applyFont="1" applyFill="1" applyBorder="1" applyAlignment="1">
      <alignment horizontal="left" vertical="center" wrapText="1" readingOrder="1"/>
    </xf>
    <xf numFmtId="0" fontId="19" fillId="3" borderId="8" xfId="1" applyNumberFormat="1" applyFont="1" applyFill="1" applyBorder="1" applyAlignment="1">
      <alignment horizontal="left" vertical="top" wrapText="1" readingOrder="1"/>
    </xf>
    <xf numFmtId="0" fontId="28" fillId="3" borderId="5" xfId="0" applyFont="1" applyFill="1" applyBorder="1" applyAlignment="1">
      <alignment horizontal="center" vertical="center" wrapText="1" readingOrder="1"/>
    </xf>
    <xf numFmtId="0" fontId="17" fillId="3" borderId="9" xfId="0" applyFont="1" applyFill="1" applyBorder="1" applyAlignment="1">
      <alignment horizontal="left" vertical="top" wrapText="1"/>
    </xf>
    <xf numFmtId="0" fontId="19" fillId="6" borderId="2" xfId="0" applyFont="1" applyFill="1" applyBorder="1" applyAlignment="1">
      <alignment vertical="top" wrapText="1" readingOrder="1"/>
    </xf>
    <xf numFmtId="3" fontId="19" fillId="6" borderId="2" xfId="1" applyNumberFormat="1" applyFont="1" applyFill="1" applyBorder="1" applyAlignment="1">
      <alignment vertical="top" wrapText="1" readingOrder="1"/>
    </xf>
    <xf numFmtId="164" fontId="19" fillId="6" borderId="6" xfId="1" applyNumberFormat="1" applyFont="1" applyFill="1" applyBorder="1"/>
    <xf numFmtId="164" fontId="19" fillId="6" borderId="12" xfId="1" applyNumberFormat="1" applyFont="1" applyFill="1" applyBorder="1"/>
    <xf numFmtId="0" fontId="19" fillId="6" borderId="2" xfId="0" applyFont="1" applyFill="1" applyBorder="1" applyAlignment="1">
      <alignment horizontal="left" vertical="top" wrapText="1"/>
    </xf>
    <xf numFmtId="164" fontId="19" fillId="6" borderId="8" xfId="1" applyNumberFormat="1" applyFont="1" applyFill="1" applyBorder="1"/>
    <xf numFmtId="164" fontId="19" fillId="6" borderId="0" xfId="1" applyNumberFormat="1" applyFont="1" applyFill="1" applyBorder="1"/>
    <xf numFmtId="0" fontId="19" fillId="6" borderId="2" xfId="0" applyFont="1" applyFill="1" applyBorder="1" applyAlignment="1">
      <alignment vertical="top" wrapText="1"/>
    </xf>
    <xf numFmtId="0" fontId="19" fillId="6" borderId="8" xfId="0" applyFont="1" applyFill="1" applyBorder="1" applyAlignment="1">
      <alignment horizontal="center" vertical="top" textRotation="90" wrapText="1"/>
    </xf>
    <xf numFmtId="0" fontId="19" fillId="6" borderId="8" xfId="0" applyFont="1" applyFill="1" applyBorder="1" applyAlignment="1">
      <alignment horizontal="center" vertical="top" wrapText="1"/>
    </xf>
    <xf numFmtId="164" fontId="19" fillId="6" borderId="8" xfId="1" applyNumberFormat="1" applyFont="1" applyFill="1" applyBorder="1" applyAlignment="1">
      <alignment horizontal="center" vertical="top" textRotation="90" wrapText="1"/>
    </xf>
    <xf numFmtId="0" fontId="19" fillId="6" borderId="2" xfId="0" applyFont="1" applyFill="1" applyBorder="1"/>
    <xf numFmtId="3" fontId="19" fillId="6" borderId="0" xfId="0" applyNumberFormat="1" applyFont="1" applyFill="1"/>
    <xf numFmtId="0" fontId="19" fillId="6" borderId="2" xfId="0" applyFont="1" applyFill="1" applyBorder="1" applyAlignment="1">
      <alignment horizontal="center" vertical="top" wrapText="1" readingOrder="1"/>
    </xf>
    <xf numFmtId="164" fontId="19" fillId="6" borderId="8" xfId="1" applyNumberFormat="1" applyFont="1" applyFill="1" applyBorder="1" applyAlignment="1">
      <alignment vertical="top" wrapText="1"/>
    </xf>
    <xf numFmtId="164" fontId="19" fillId="6" borderId="8" xfId="1" applyNumberFormat="1" applyFont="1" applyFill="1" applyBorder="1" applyAlignment="1">
      <alignment horizontal="center" vertical="center" wrapText="1"/>
    </xf>
    <xf numFmtId="164" fontId="19" fillId="6" borderId="8" xfId="1" applyNumberFormat="1" applyFont="1" applyFill="1" applyBorder="1" applyAlignment="1">
      <alignment horizontal="center" vertical="top" wrapText="1" readingOrder="1"/>
    </xf>
    <xf numFmtId="164" fontId="19" fillId="6" borderId="8" xfId="1" applyNumberFormat="1" applyFont="1" applyFill="1" applyBorder="1" applyAlignment="1">
      <alignment vertical="top" textRotation="90" wrapText="1"/>
    </xf>
    <xf numFmtId="164" fontId="19" fillId="6" borderId="8" xfId="1" applyNumberFormat="1" applyFont="1" applyFill="1" applyBorder="1" applyAlignment="1">
      <alignment horizontal="left" vertical="top" wrapText="1"/>
    </xf>
    <xf numFmtId="164" fontId="19" fillId="6" borderId="10" xfId="1" applyNumberFormat="1" applyFont="1" applyFill="1" applyBorder="1" applyAlignment="1">
      <alignment horizontal="left" vertical="top" wrapText="1"/>
    </xf>
    <xf numFmtId="164" fontId="19" fillId="6" borderId="8" xfId="1" applyNumberFormat="1" applyFont="1" applyFill="1" applyBorder="1" applyAlignment="1">
      <alignment horizontal="center" vertical="top" wrapText="1"/>
    </xf>
    <xf numFmtId="164" fontId="19" fillId="6" borderId="0" xfId="1" applyNumberFormat="1" applyFont="1" applyFill="1" applyBorder="1" applyAlignment="1">
      <alignment vertical="top" textRotation="90" wrapText="1"/>
    </xf>
    <xf numFmtId="164" fontId="19" fillId="6" borderId="8" xfId="1" applyNumberFormat="1" applyFont="1" applyFill="1" applyBorder="1" applyAlignment="1">
      <alignment vertical="top"/>
    </xf>
    <xf numFmtId="164" fontId="19" fillId="6" borderId="14" xfId="1" applyNumberFormat="1" applyFont="1" applyFill="1" applyBorder="1" applyAlignment="1">
      <alignment vertical="top"/>
    </xf>
    <xf numFmtId="164" fontId="19" fillId="6" borderId="9" xfId="1" applyNumberFormat="1" applyFont="1" applyFill="1" applyBorder="1" applyAlignment="1">
      <alignment horizontal="left" vertical="top" wrapText="1"/>
    </xf>
    <xf numFmtId="164" fontId="19" fillId="6" borderId="11" xfId="1" applyNumberFormat="1" applyFont="1" applyFill="1" applyBorder="1" applyAlignment="1">
      <alignment horizontal="left" vertical="top" wrapText="1"/>
    </xf>
    <xf numFmtId="164" fontId="19" fillId="6" borderId="2" xfId="1" applyNumberFormat="1" applyFont="1" applyFill="1" applyBorder="1" applyAlignment="1">
      <alignment horizontal="center" vertical="top" wrapText="1"/>
    </xf>
    <xf numFmtId="164" fontId="19" fillId="6" borderId="2" xfId="1" applyNumberFormat="1" applyFont="1" applyFill="1" applyBorder="1" applyAlignment="1">
      <alignment horizontal="center" vertical="center" wrapText="1"/>
    </xf>
    <xf numFmtId="164" fontId="19" fillId="6" borderId="9" xfId="1" applyNumberFormat="1" applyFont="1" applyFill="1" applyBorder="1" applyAlignment="1">
      <alignment vertical="top" textRotation="90" wrapText="1"/>
    </xf>
    <xf numFmtId="164" fontId="19" fillId="6" borderId="9" xfId="1" applyNumberFormat="1" applyFont="1" applyFill="1" applyBorder="1" applyAlignment="1">
      <alignment vertical="top" wrapText="1"/>
    </xf>
    <xf numFmtId="164" fontId="19" fillId="6" borderId="1" xfId="1" applyNumberFormat="1" applyFont="1" applyFill="1" applyBorder="1" applyAlignment="1">
      <alignment vertical="top" textRotation="90" wrapText="1"/>
    </xf>
    <xf numFmtId="164" fontId="19" fillId="6" borderId="11" xfId="1" applyNumberFormat="1" applyFont="1" applyFill="1" applyBorder="1" applyAlignment="1">
      <alignment vertical="top" textRotation="90" wrapText="1"/>
    </xf>
    <xf numFmtId="164" fontId="21" fillId="6" borderId="9" xfId="1" applyNumberFormat="1" applyFont="1" applyFill="1" applyBorder="1" applyAlignment="1">
      <alignment horizontal="left" vertical="top" wrapText="1"/>
    </xf>
    <xf numFmtId="2" fontId="21" fillId="6" borderId="6" xfId="0" applyNumberFormat="1" applyFont="1" applyFill="1" applyBorder="1" applyAlignment="1">
      <alignment vertical="top" wrapText="1"/>
    </xf>
    <xf numFmtId="164" fontId="19" fillId="6" borderId="6" xfId="1" applyNumberFormat="1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top" wrapText="1" readingOrder="1"/>
    </xf>
    <xf numFmtId="164" fontId="19" fillId="6" borderId="6" xfId="1" applyNumberFormat="1" applyFont="1" applyFill="1" applyBorder="1" applyAlignment="1">
      <alignment horizontal="center" vertical="top" wrapText="1" readingOrder="1"/>
    </xf>
    <xf numFmtId="2" fontId="19" fillId="6" borderId="8" xfId="0" applyNumberFormat="1" applyFont="1" applyFill="1" applyBorder="1" applyAlignment="1">
      <alignment vertical="top" wrapText="1"/>
    </xf>
    <xf numFmtId="0" fontId="19" fillId="6" borderId="8" xfId="0" applyFont="1" applyFill="1" applyBorder="1" applyAlignment="1">
      <alignment horizontal="center" vertical="top" wrapText="1" readingOrder="1"/>
    </xf>
    <xf numFmtId="2" fontId="21" fillId="6" borderId="8" xfId="0" applyNumberFormat="1" applyFont="1" applyFill="1" applyBorder="1" applyAlignment="1">
      <alignment vertical="top" wrapText="1"/>
    </xf>
    <xf numFmtId="0" fontId="19" fillId="6" borderId="9" xfId="0" applyFont="1" applyFill="1" applyBorder="1" applyAlignment="1">
      <alignment horizontal="left" vertical="top" wrapText="1"/>
    </xf>
    <xf numFmtId="0" fontId="19" fillId="6" borderId="11" xfId="0" applyFont="1" applyFill="1" applyBorder="1" applyAlignment="1">
      <alignment horizontal="left" vertical="top" wrapText="1"/>
    </xf>
    <xf numFmtId="2" fontId="19" fillId="6" borderId="2" xfId="0" applyNumberFormat="1" applyFont="1" applyFill="1" applyBorder="1" applyAlignment="1">
      <alignment horizontal="center" vertical="top" wrapText="1"/>
    </xf>
    <xf numFmtId="0" fontId="19" fillId="6" borderId="9" xfId="0" applyFont="1" applyFill="1" applyBorder="1" applyAlignment="1">
      <alignment vertical="top" textRotation="90" wrapText="1"/>
    </xf>
    <xf numFmtId="0" fontId="19" fillId="6" borderId="9" xfId="0" applyFont="1" applyFill="1" applyBorder="1" applyAlignment="1">
      <alignment vertical="top" wrapText="1"/>
    </xf>
    <xf numFmtId="0" fontId="21" fillId="6" borderId="9" xfId="0" applyFont="1" applyFill="1" applyBorder="1" applyAlignment="1">
      <alignment horizontal="left" vertical="top" wrapText="1"/>
    </xf>
    <xf numFmtId="164" fontId="19" fillId="6" borderId="6" xfId="1" applyNumberFormat="1" applyFont="1" applyFill="1" applyBorder="1" applyAlignment="1">
      <alignment vertical="top" wrapText="1"/>
    </xf>
    <xf numFmtId="0" fontId="19" fillId="6" borderId="8" xfId="0" applyFont="1" applyFill="1" applyBorder="1" applyAlignment="1">
      <alignment horizontal="left" vertical="top" wrapText="1"/>
    </xf>
    <xf numFmtId="164" fontId="19" fillId="6" borderId="8" xfId="1" applyNumberFormat="1" applyFont="1" applyFill="1" applyBorder="1" applyAlignment="1">
      <alignment horizontal="center" vertical="top" textRotation="90" wrapText="1" readingOrder="1"/>
    </xf>
    <xf numFmtId="164" fontId="19" fillId="6" borderId="0" xfId="1" applyNumberFormat="1" applyFont="1" applyFill="1" applyBorder="1" applyAlignment="1">
      <alignment horizontal="center" vertical="top" textRotation="90" wrapText="1" readingOrder="1"/>
    </xf>
    <xf numFmtId="164" fontId="19" fillId="6" borderId="10" xfId="1" applyNumberFormat="1" applyFont="1" applyFill="1" applyBorder="1" applyAlignment="1">
      <alignment horizontal="center" vertical="top" textRotation="90" wrapText="1" readingOrder="1"/>
    </xf>
    <xf numFmtId="164" fontId="19" fillId="6" borderId="9" xfId="1" applyNumberFormat="1" applyFont="1" applyFill="1" applyBorder="1" applyAlignment="1">
      <alignment horizontal="center" vertical="top" wrapText="1"/>
    </xf>
    <xf numFmtId="164" fontId="19" fillId="6" borderId="9" xfId="1" applyNumberFormat="1" applyFont="1" applyFill="1" applyBorder="1" applyAlignment="1">
      <alignment horizontal="center" vertical="top" textRotation="90" wrapText="1" readingOrder="1"/>
    </xf>
    <xf numFmtId="164" fontId="19" fillId="6" borderId="1" xfId="1" applyNumberFormat="1" applyFont="1" applyFill="1" applyBorder="1" applyAlignment="1">
      <alignment horizontal="center" vertical="top" textRotation="90" wrapText="1" readingOrder="1"/>
    </xf>
    <xf numFmtId="164" fontId="19" fillId="6" borderId="11" xfId="1" applyNumberFormat="1" applyFont="1" applyFill="1" applyBorder="1" applyAlignment="1">
      <alignment horizontal="center" vertical="top" textRotation="90" wrapText="1" readingOrder="1"/>
    </xf>
    <xf numFmtId="0" fontId="19" fillId="6" borderId="6" xfId="0" applyFont="1" applyFill="1" applyBorder="1" applyAlignment="1">
      <alignment vertical="top" wrapText="1"/>
    </xf>
    <xf numFmtId="0" fontId="19" fillId="6" borderId="6" xfId="0" applyFont="1" applyFill="1" applyBorder="1" applyAlignment="1">
      <alignment horizontal="left" vertical="top" wrapText="1"/>
    </xf>
    <xf numFmtId="0" fontId="19" fillId="6" borderId="7" xfId="0" applyFont="1" applyFill="1" applyBorder="1" applyAlignment="1">
      <alignment horizontal="left" vertical="top" wrapText="1"/>
    </xf>
    <xf numFmtId="164" fontId="19" fillId="6" borderId="6" xfId="1" applyNumberFormat="1" applyFont="1" applyFill="1" applyBorder="1" applyAlignment="1">
      <alignment horizontal="left" vertical="top" wrapText="1"/>
    </xf>
    <xf numFmtId="164" fontId="19" fillId="6" borderId="6" xfId="1" applyNumberFormat="1" applyFont="1" applyFill="1" applyBorder="1" applyAlignment="1">
      <alignment vertical="top"/>
    </xf>
    <xf numFmtId="164" fontId="19" fillId="6" borderId="6" xfId="1" applyNumberFormat="1" applyFont="1" applyFill="1" applyBorder="1" applyAlignment="1">
      <alignment horizontal="center" vertical="top" textRotation="90" wrapText="1" readingOrder="1"/>
    </xf>
    <xf numFmtId="164" fontId="19" fillId="6" borderId="12" xfId="1" applyNumberFormat="1" applyFont="1" applyFill="1" applyBorder="1" applyAlignment="1">
      <alignment horizontal="center" vertical="top" textRotation="90" wrapText="1" readingOrder="1"/>
    </xf>
    <xf numFmtId="164" fontId="19" fillId="6" borderId="7" xfId="1" applyNumberFormat="1" applyFont="1" applyFill="1" applyBorder="1" applyAlignment="1">
      <alignment horizontal="center" vertical="top" textRotation="90" wrapText="1" readingOrder="1"/>
    </xf>
    <xf numFmtId="0" fontId="19" fillId="6" borderId="8" xfId="0" applyFont="1" applyFill="1" applyBorder="1" applyAlignment="1">
      <alignment vertical="top" wrapText="1"/>
    </xf>
    <xf numFmtId="0" fontId="19" fillId="6" borderId="10" xfId="0" applyFont="1" applyFill="1" applyBorder="1" applyAlignment="1">
      <alignment horizontal="left" vertical="top" wrapText="1"/>
    </xf>
    <xf numFmtId="164" fontId="21" fillId="6" borderId="6" xfId="1" applyNumberFormat="1" applyFont="1" applyFill="1" applyBorder="1" applyAlignment="1">
      <alignment horizontal="center" vertical="center" wrapText="1"/>
    </xf>
    <xf numFmtId="164" fontId="21" fillId="6" borderId="8" xfId="1" applyNumberFormat="1" applyFont="1" applyFill="1" applyBorder="1" applyAlignment="1">
      <alignment horizontal="center" vertical="center" wrapText="1"/>
    </xf>
    <xf numFmtId="2" fontId="24" fillId="6" borderId="8" xfId="0" applyNumberFormat="1" applyFont="1" applyFill="1" applyBorder="1" applyAlignment="1">
      <alignment vertical="top" wrapText="1"/>
    </xf>
    <xf numFmtId="2" fontId="19" fillId="6" borderId="6" xfId="0" applyNumberFormat="1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vertical="top" textRotation="90" wrapText="1"/>
    </xf>
    <xf numFmtId="164" fontId="19" fillId="6" borderId="10" xfId="1" applyNumberFormat="1" applyFont="1" applyFill="1" applyBorder="1" applyAlignment="1">
      <alignment vertical="top" textRotation="90" wrapText="1"/>
    </xf>
    <xf numFmtId="0" fontId="21" fillId="6" borderId="8" xfId="0" applyFont="1" applyFill="1" applyBorder="1" applyAlignment="1">
      <alignment horizontal="left" vertical="top" wrapText="1"/>
    </xf>
    <xf numFmtId="2" fontId="19" fillId="6" borderId="6" xfId="0" applyNumberFormat="1" applyFont="1" applyFill="1" applyBorder="1" applyAlignment="1">
      <alignment vertical="top" wrapText="1"/>
    </xf>
    <xf numFmtId="164" fontId="19" fillId="6" borderId="6" xfId="1" applyNumberFormat="1" applyFont="1" applyFill="1" applyBorder="1" applyAlignment="1">
      <alignment vertical="top" textRotation="90" wrapText="1"/>
    </xf>
    <xf numFmtId="0" fontId="21" fillId="6" borderId="2" xfId="0" applyFont="1" applyFill="1" applyBorder="1" applyAlignment="1">
      <alignment horizontal="center" vertical="top" wrapText="1"/>
    </xf>
    <xf numFmtId="164" fontId="19" fillId="6" borderId="2" xfId="1" applyNumberFormat="1" applyFont="1" applyFill="1" applyBorder="1" applyAlignment="1">
      <alignment horizontal="right"/>
    </xf>
    <xf numFmtId="164" fontId="19" fillId="6" borderId="9" xfId="1" applyNumberFormat="1" applyFont="1" applyFill="1" applyBorder="1"/>
    <xf numFmtId="164" fontId="19" fillId="6" borderId="6" xfId="1" applyNumberFormat="1" applyFont="1" applyFill="1" applyBorder="1" applyAlignment="1">
      <alignment horizontal="center" vertical="top" textRotation="90" readingOrder="1"/>
    </xf>
    <xf numFmtId="164" fontId="14" fillId="6" borderId="8" xfId="1" applyNumberFormat="1" applyFont="1" applyFill="1" applyBorder="1" applyAlignment="1">
      <alignment vertical="top" wrapText="1"/>
    </xf>
    <xf numFmtId="0" fontId="19" fillId="6" borderId="8" xfId="1" applyNumberFormat="1" applyFont="1" applyFill="1" applyBorder="1" applyAlignment="1">
      <alignment horizontal="center" vertical="top" wrapText="1"/>
    </xf>
    <xf numFmtId="164" fontId="19" fillId="6" borderId="8" xfId="1" applyNumberFormat="1" applyFont="1" applyFill="1" applyBorder="1" applyAlignment="1">
      <alignment horizontal="right"/>
    </xf>
    <xf numFmtId="164" fontId="17" fillId="0" borderId="0" xfId="1" applyNumberFormat="1" applyFont="1" applyFill="1" applyAlignment="1">
      <alignment horizontal="center" vertical="center"/>
    </xf>
    <xf numFmtId="164" fontId="22" fillId="0" borderId="0" xfId="1" applyNumberFormat="1" applyFont="1" applyFill="1" applyAlignment="1">
      <alignment horizontal="center"/>
    </xf>
    <xf numFmtId="164" fontId="22" fillId="0" borderId="0" xfId="1" applyNumberFormat="1" applyFont="1" applyFill="1" applyAlignment="1">
      <alignment horizontal="center" vertical="center" wrapText="1"/>
    </xf>
    <xf numFmtId="0" fontId="48" fillId="17" borderId="2" xfId="0" applyFont="1" applyFill="1" applyBorder="1" applyAlignment="1">
      <alignment horizontal="center" vertical="top" wrapText="1" readingOrder="1"/>
    </xf>
    <xf numFmtId="0" fontId="28" fillId="3" borderId="6" xfId="0" applyFont="1" applyFill="1" applyBorder="1" applyAlignment="1">
      <alignment horizontal="left" vertical="top" wrapText="1" readingOrder="1"/>
    </xf>
    <xf numFmtId="0" fontId="28" fillId="3" borderId="8" xfId="0" applyFont="1" applyFill="1" applyBorder="1" applyAlignment="1">
      <alignment horizontal="left" vertical="top" wrapText="1" readingOrder="1"/>
    </xf>
    <xf numFmtId="0" fontId="28" fillId="3" borderId="2" xfId="0" applyFont="1" applyFill="1" applyBorder="1" applyAlignment="1">
      <alignment horizontal="center" vertical="top" wrapText="1" readingOrder="1"/>
    </xf>
    <xf numFmtId="0" fontId="17" fillId="3" borderId="2" xfId="0" applyFont="1" applyFill="1" applyBorder="1"/>
    <xf numFmtId="0" fontId="28" fillId="3" borderId="2" xfId="0" applyFont="1" applyFill="1" applyBorder="1" applyAlignment="1">
      <alignment horizontal="left" vertical="center" wrapText="1" readingOrder="1"/>
    </xf>
    <xf numFmtId="0" fontId="28" fillId="3" borderId="6" xfId="0" applyFont="1" applyFill="1" applyBorder="1" applyAlignment="1">
      <alignment horizontal="center" vertical="center" wrapText="1" readingOrder="1"/>
    </xf>
    <xf numFmtId="164" fontId="19" fillId="2" borderId="6" xfId="1" applyNumberFormat="1" applyFont="1" applyFill="1" applyBorder="1" applyAlignment="1">
      <alignment horizontal="center" vertical="top" textRotation="90" wrapText="1"/>
    </xf>
    <xf numFmtId="0" fontId="19" fillId="0" borderId="14" xfId="0" applyFont="1" applyBorder="1" applyAlignment="1">
      <alignment horizontal="center" vertical="top" wrapText="1"/>
    </xf>
    <xf numFmtId="0" fontId="21" fillId="10" borderId="2" xfId="0" applyFont="1" applyFill="1" applyBorder="1" applyAlignment="1">
      <alignment horizontal="center" vertical="top" wrapText="1" readingOrder="1"/>
    </xf>
    <xf numFmtId="164" fontId="21" fillId="10" borderId="2" xfId="1" applyNumberFormat="1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164" fontId="5" fillId="2" borderId="0" xfId="1" applyNumberFormat="1" applyFont="1" applyFill="1"/>
    <xf numFmtId="164" fontId="19" fillId="2" borderId="2" xfId="1" applyNumberFormat="1" applyFont="1" applyFill="1" applyBorder="1" applyAlignment="1">
      <alignment vertical="top" wrapText="1" readingOrder="1"/>
    </xf>
    <xf numFmtId="164" fontId="19" fillId="2" borderId="6" xfId="1" applyNumberFormat="1" applyFont="1" applyFill="1" applyBorder="1" applyAlignment="1">
      <alignment vertical="top" textRotation="90" wrapText="1"/>
    </xf>
    <xf numFmtId="164" fontId="19" fillId="2" borderId="8" xfId="1" applyNumberFormat="1" applyFont="1" applyFill="1" applyBorder="1" applyAlignment="1">
      <alignment vertical="top" textRotation="90" wrapText="1"/>
    </xf>
    <xf numFmtId="164" fontId="19" fillId="2" borderId="9" xfId="1" applyNumberFormat="1" applyFont="1" applyFill="1" applyBorder="1" applyAlignment="1">
      <alignment vertical="top" textRotation="90" wrapText="1"/>
    </xf>
    <xf numFmtId="164" fontId="21" fillId="2" borderId="6" xfId="1" applyNumberFormat="1" applyFont="1" applyFill="1" applyBorder="1" applyAlignment="1">
      <alignment horizontal="center" vertical="top" textRotation="90" wrapText="1"/>
    </xf>
    <xf numFmtId="0" fontId="21" fillId="10" borderId="2" xfId="0" applyFont="1" applyFill="1" applyBorder="1" applyAlignment="1">
      <alignment horizontal="left" vertical="top" wrapText="1"/>
    </xf>
    <xf numFmtId="164" fontId="21" fillId="10" borderId="9" xfId="1" applyNumberFormat="1" applyFont="1" applyFill="1" applyBorder="1" applyAlignment="1">
      <alignment horizontal="center" vertical="top" textRotation="90" wrapText="1"/>
    </xf>
    <xf numFmtId="17" fontId="19" fillId="0" borderId="7" xfId="0" applyNumberFormat="1" applyFont="1" applyBorder="1" applyAlignment="1">
      <alignment vertical="top" wrapText="1"/>
    </xf>
    <xf numFmtId="164" fontId="21" fillId="0" borderId="0" xfId="1" applyNumberFormat="1" applyFont="1" applyBorder="1" applyAlignment="1">
      <alignment horizontal="center" vertical="top" textRotation="90" wrapText="1"/>
    </xf>
    <xf numFmtId="164" fontId="21" fillId="0" borderId="8" xfId="1" applyNumberFormat="1" applyFont="1" applyBorder="1" applyAlignment="1">
      <alignment horizontal="center" vertical="top" textRotation="90" wrapText="1"/>
    </xf>
    <xf numFmtId="164" fontId="21" fillId="2" borderId="8" xfId="1" applyNumberFormat="1" applyFont="1" applyFill="1" applyBorder="1" applyAlignment="1">
      <alignment horizontal="center" vertical="top" textRotation="90" wrapText="1"/>
    </xf>
    <xf numFmtId="164" fontId="19" fillId="2" borderId="6" xfId="1" applyNumberFormat="1" applyFont="1" applyFill="1" applyBorder="1" applyAlignment="1">
      <alignment vertical="top" wrapText="1" readingOrder="1"/>
    </xf>
    <xf numFmtId="0" fontId="21" fillId="10" borderId="3" xfId="0" applyFont="1" applyFill="1" applyBorder="1" applyAlignment="1">
      <alignment horizontal="left" vertical="top" wrapText="1"/>
    </xf>
    <xf numFmtId="164" fontId="21" fillId="10" borderId="2" xfId="1" applyNumberFormat="1" applyFont="1" applyFill="1" applyBorder="1" applyAlignment="1">
      <alignment horizontal="center" vertical="top" textRotation="90" wrapText="1"/>
    </xf>
    <xf numFmtId="164" fontId="21" fillId="10" borderId="2" xfId="1" applyNumberFormat="1" applyFont="1" applyFill="1" applyBorder="1" applyAlignment="1">
      <alignment vertical="top" wrapText="1" readingOrder="1"/>
    </xf>
    <xf numFmtId="0" fontId="19" fillId="10" borderId="2" xfId="0" applyFont="1" applyFill="1" applyBorder="1" applyAlignment="1">
      <alignment horizontal="center" vertical="top" wrapText="1"/>
    </xf>
    <xf numFmtId="0" fontId="19" fillId="10" borderId="2" xfId="0" applyFont="1" applyFill="1" applyBorder="1" applyAlignment="1">
      <alignment vertical="top" textRotation="90" wrapText="1"/>
    </xf>
    <xf numFmtId="0" fontId="19" fillId="10" borderId="2" xfId="0" applyFont="1" applyFill="1" applyBorder="1" applyAlignment="1">
      <alignment vertical="top" wrapText="1"/>
    </xf>
    <xf numFmtId="164" fontId="21" fillId="10" borderId="9" xfId="1" applyNumberFormat="1" applyFont="1" applyFill="1" applyBorder="1" applyAlignment="1">
      <alignment vertical="top" textRotation="90" wrapText="1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 readingOrder="1"/>
    </xf>
    <xf numFmtId="43" fontId="17" fillId="0" borderId="9" xfId="0" applyNumberFormat="1" applyFont="1" applyBorder="1"/>
    <xf numFmtId="43" fontId="21" fillId="10" borderId="2" xfId="1" applyFont="1" applyFill="1" applyBorder="1" applyAlignment="1">
      <alignment horizontal="center" vertical="top" textRotation="90" wrapText="1"/>
    </xf>
    <xf numFmtId="164" fontId="21" fillId="10" borderId="2" xfId="1" applyNumberFormat="1" applyFont="1" applyFill="1" applyBorder="1" applyAlignment="1">
      <alignment vertical="center" wrapText="1" readingOrder="1"/>
    </xf>
    <xf numFmtId="0" fontId="17" fillId="10" borderId="2" xfId="0" applyFont="1" applyFill="1" applyBorder="1"/>
    <xf numFmtId="0" fontId="19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 indent="1"/>
    </xf>
    <xf numFmtId="0" fontId="19" fillId="14" borderId="2" xfId="0" applyFont="1" applyFill="1" applyBorder="1" applyAlignment="1">
      <alignment horizontal="left" vertical="top" wrapText="1"/>
    </xf>
    <xf numFmtId="49" fontId="19" fillId="0" borderId="2" xfId="0" applyNumberFormat="1" applyFont="1" applyBorder="1" applyAlignment="1">
      <alignment vertical="top" wrapText="1"/>
    </xf>
    <xf numFmtId="49" fontId="19" fillId="0" borderId="2" xfId="0" applyNumberFormat="1" applyFont="1" applyBorder="1" applyAlignment="1">
      <alignment horizontal="center" vertical="top" wrapText="1"/>
    </xf>
    <xf numFmtId="17" fontId="19" fillId="0" borderId="2" xfId="0" applyNumberFormat="1" applyFont="1" applyBorder="1" applyAlignment="1">
      <alignment horizontal="center" vertical="top" wrapText="1"/>
    </xf>
    <xf numFmtId="3" fontId="21" fillId="10" borderId="2" xfId="0" applyNumberFormat="1" applyFont="1" applyFill="1" applyBorder="1" applyAlignment="1">
      <alignment horizontal="center" vertical="center" wrapText="1"/>
    </xf>
    <xf numFmtId="3" fontId="21" fillId="10" borderId="2" xfId="0" applyNumberFormat="1" applyFont="1" applyFill="1" applyBorder="1" applyAlignment="1">
      <alignment horizontal="right" vertical="top" wrapText="1"/>
    </xf>
    <xf numFmtId="3" fontId="19" fillId="0" borderId="2" xfId="0" applyNumberFormat="1" applyFont="1" applyBorder="1" applyAlignment="1">
      <alignment horizontal="center" vertical="center" wrapText="1"/>
    </xf>
    <xf numFmtId="3" fontId="19" fillId="14" borderId="2" xfId="1" applyNumberFormat="1" applyFont="1" applyFill="1" applyBorder="1" applyAlignment="1">
      <alignment vertical="top" wrapText="1" readingOrder="1"/>
    </xf>
    <xf numFmtId="3" fontId="21" fillId="10" borderId="2" xfId="1" applyNumberFormat="1" applyFont="1" applyFill="1" applyBorder="1" applyAlignment="1">
      <alignment horizontal="center" vertical="center" wrapText="1" readingOrder="1"/>
    </xf>
    <xf numFmtId="0" fontId="19" fillId="10" borderId="2" xfId="0" applyFont="1" applyFill="1" applyBorder="1" applyAlignment="1">
      <alignment horizontal="left" vertical="top" wrapText="1"/>
    </xf>
    <xf numFmtId="3" fontId="21" fillId="0" borderId="2" xfId="1" applyNumberFormat="1" applyFont="1" applyFill="1" applyBorder="1" applyAlignment="1">
      <alignment horizontal="center" vertical="center" wrapText="1" readingOrder="1"/>
    </xf>
    <xf numFmtId="3" fontId="21" fillId="10" borderId="2" xfId="1" applyNumberFormat="1" applyFont="1" applyFill="1" applyBorder="1" applyAlignment="1">
      <alignment horizontal="center" vertical="top" wrapText="1" readingOrder="1"/>
    </xf>
    <xf numFmtId="3" fontId="21" fillId="0" borderId="2" xfId="1" applyNumberFormat="1" applyFont="1" applyFill="1" applyBorder="1" applyAlignment="1">
      <alignment horizontal="center" vertical="top" wrapText="1" readingOrder="1"/>
    </xf>
    <xf numFmtId="164" fontId="21" fillId="10" borderId="2" xfId="1" applyNumberFormat="1" applyFont="1" applyFill="1" applyBorder="1" applyAlignment="1">
      <alignment horizontal="center" vertical="top" wrapText="1" readingOrder="1"/>
    </xf>
    <xf numFmtId="0" fontId="19" fillId="10" borderId="2" xfId="0" applyFont="1" applyFill="1" applyBorder="1"/>
    <xf numFmtId="164" fontId="19" fillId="10" borderId="2" xfId="0" applyNumberFormat="1" applyFont="1" applyFill="1" applyBorder="1"/>
    <xf numFmtId="0" fontId="21" fillId="0" borderId="0" xfId="0" applyFont="1" applyAlignment="1">
      <alignment horizontal="center" vertical="center" wrapText="1" readingOrder="1"/>
    </xf>
    <xf numFmtId="3" fontId="21" fillId="0" borderId="0" xfId="1" applyNumberFormat="1" applyFont="1" applyFill="1" applyBorder="1" applyAlignment="1">
      <alignment vertical="center" wrapText="1" readingOrder="1"/>
    </xf>
    <xf numFmtId="43" fontId="21" fillId="0" borderId="0" xfId="1" applyFont="1" applyBorder="1" applyAlignment="1">
      <alignment horizontal="center" vertical="top" textRotation="90" wrapText="1"/>
    </xf>
    <xf numFmtId="164" fontId="21" fillId="0" borderId="0" xfId="1" applyNumberFormat="1" applyFont="1" applyFill="1" applyBorder="1" applyAlignment="1">
      <alignment horizontal="center" vertical="top" textRotation="90" wrapText="1"/>
    </xf>
    <xf numFmtId="164" fontId="19" fillId="0" borderId="0" xfId="0" applyNumberFormat="1" applyFont="1"/>
    <xf numFmtId="0" fontId="19" fillId="10" borderId="2" xfId="0" applyFont="1" applyFill="1" applyBorder="1" applyAlignment="1">
      <alignment horizontal="center" vertical="center" wrapText="1"/>
    </xf>
    <xf numFmtId="164" fontId="5" fillId="0" borderId="0" xfId="1" applyNumberFormat="1" applyFont="1" applyFill="1"/>
    <xf numFmtId="164" fontId="21" fillId="0" borderId="0" xfId="1" applyNumberFormat="1" applyFont="1" applyBorder="1" applyAlignment="1">
      <alignment vertical="top" textRotation="90"/>
    </xf>
    <xf numFmtId="164" fontId="19" fillId="0" borderId="0" xfId="1" applyNumberFormat="1" applyFont="1" applyFill="1"/>
    <xf numFmtId="164" fontId="19" fillId="0" borderId="2" xfId="1" applyNumberFormat="1" applyFont="1" applyFill="1" applyBorder="1" applyAlignment="1">
      <alignment horizontal="center" vertical="center"/>
    </xf>
    <xf numFmtId="164" fontId="19" fillId="0" borderId="2" xfId="1" applyNumberFormat="1" applyFont="1" applyFill="1" applyBorder="1" applyAlignment="1">
      <alignment horizontal="center" vertical="center" textRotation="90"/>
    </xf>
    <xf numFmtId="164" fontId="19" fillId="0" borderId="2" xfId="1" applyNumberFormat="1" applyFont="1" applyBorder="1" applyAlignment="1"/>
    <xf numFmtId="164" fontId="19" fillId="0" borderId="2" xfId="1" applyNumberFormat="1" applyFont="1" applyFill="1" applyBorder="1" applyAlignment="1">
      <alignment vertical="center" textRotation="90"/>
    </xf>
    <xf numFmtId="164" fontId="19" fillId="0" borderId="2" xfId="1" applyNumberFormat="1" applyFont="1" applyFill="1" applyBorder="1" applyAlignment="1">
      <alignment horizontal="center" vertical="top" textRotation="90"/>
    </xf>
    <xf numFmtId="164" fontId="21" fillId="10" borderId="2" xfId="1" applyNumberFormat="1" applyFont="1" applyFill="1" applyBorder="1" applyAlignment="1">
      <alignment horizontal="center" vertical="center" textRotation="90"/>
    </xf>
    <xf numFmtId="164" fontId="19" fillId="10" borderId="2" xfId="1" applyNumberFormat="1" applyFont="1" applyFill="1" applyBorder="1" applyAlignment="1">
      <alignment horizontal="center" vertical="center" textRotation="90"/>
    </xf>
    <xf numFmtId="164" fontId="19" fillId="10" borderId="2" xfId="1" applyNumberFormat="1" applyFont="1" applyFill="1" applyBorder="1" applyAlignment="1">
      <alignment horizontal="center" vertical="top" textRotation="90"/>
    </xf>
    <xf numFmtId="164" fontId="21" fillId="10" borderId="2" xfId="1" applyNumberFormat="1" applyFont="1" applyFill="1" applyBorder="1" applyAlignment="1">
      <alignment horizontal="center" vertical="top" textRotation="90"/>
    </xf>
    <xf numFmtId="0" fontId="21" fillId="0" borderId="2" xfId="0" applyFont="1" applyBorder="1" applyAlignment="1">
      <alignment horizontal="left" vertical="center"/>
    </xf>
    <xf numFmtId="164" fontId="19" fillId="10" borderId="2" xfId="0" applyNumberFormat="1" applyFont="1" applyFill="1" applyBorder="1" applyAlignment="1">
      <alignment horizontal="center" vertical="top" wrapText="1"/>
    </xf>
    <xf numFmtId="49" fontId="19" fillId="0" borderId="2" xfId="0" applyNumberFormat="1" applyFont="1" applyBorder="1" applyAlignment="1">
      <alignment horizontal="left" vertical="top" wrapText="1"/>
    </xf>
    <xf numFmtId="49" fontId="19" fillId="0" borderId="2" xfId="0" applyNumberFormat="1" applyFont="1" applyBorder="1" applyAlignment="1">
      <alignment horizontal="left" vertical="top"/>
    </xf>
    <xf numFmtId="3" fontId="19" fillId="0" borderId="2" xfId="0" applyNumberFormat="1" applyFont="1" applyBorder="1" applyAlignment="1">
      <alignment vertical="top"/>
    </xf>
    <xf numFmtId="3" fontId="19" fillId="0" borderId="2" xfId="0" applyNumberFormat="1" applyFont="1" applyBorder="1" applyAlignment="1">
      <alignment vertical="top" wrapText="1"/>
    </xf>
    <xf numFmtId="3" fontId="19" fillId="0" borderId="2" xfId="0" applyNumberFormat="1" applyFont="1" applyBorder="1" applyAlignment="1">
      <alignment horizontal="right" vertical="center" wrapText="1"/>
    </xf>
    <xf numFmtId="3" fontId="21" fillId="10" borderId="2" xfId="0" applyNumberFormat="1" applyFont="1" applyFill="1" applyBorder="1" applyAlignment="1">
      <alignment horizontal="right" vertical="center" wrapText="1"/>
    </xf>
    <xf numFmtId="3" fontId="19" fillId="10" borderId="2" xfId="0" applyNumberFormat="1" applyFont="1" applyFill="1" applyBorder="1" applyAlignment="1">
      <alignment horizontal="center" vertical="top" wrapText="1"/>
    </xf>
    <xf numFmtId="3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164" fontId="21" fillId="10" borderId="2" xfId="1" applyNumberFormat="1" applyFont="1" applyFill="1" applyBorder="1" applyAlignment="1">
      <alignment horizontal="center" vertical="center" wrapText="1" readingOrder="1"/>
    </xf>
    <xf numFmtId="164" fontId="19" fillId="0" borderId="2" xfId="1" applyNumberFormat="1" applyFont="1" applyFill="1" applyBorder="1" applyAlignment="1">
      <alignment vertical="top" textRotation="90"/>
    </xf>
    <xf numFmtId="164" fontId="19" fillId="0" borderId="2" xfId="1" applyNumberFormat="1" applyFont="1" applyFill="1" applyBorder="1" applyAlignment="1">
      <alignment horizontal="left" vertical="top" textRotation="90"/>
    </xf>
    <xf numFmtId="0" fontId="21" fillId="0" borderId="2" xfId="0" applyFont="1" applyBorder="1" applyAlignment="1">
      <alignment horizontal="center" vertical="top" wrapText="1" readingOrder="1"/>
    </xf>
    <xf numFmtId="0" fontId="19" fillId="0" borderId="2" xfId="0" applyFont="1" applyBorder="1" applyAlignment="1">
      <alignment horizontal="left" vertical="top" readingOrder="1"/>
    </xf>
    <xf numFmtId="164" fontId="21" fillId="0" borderId="2" xfId="1" applyNumberFormat="1" applyFont="1" applyFill="1" applyBorder="1" applyAlignment="1">
      <alignment horizontal="center" vertical="top" wrapText="1" readingOrder="1"/>
    </xf>
    <xf numFmtId="164" fontId="19" fillId="0" borderId="2" xfId="1" applyNumberFormat="1" applyFont="1" applyFill="1" applyBorder="1" applyAlignment="1">
      <alignment horizontal="center" vertical="top" wrapText="1" readingOrder="1"/>
    </xf>
    <xf numFmtId="0" fontId="21" fillId="10" borderId="2" xfId="0" applyFont="1" applyFill="1" applyBorder="1" applyAlignment="1" applyProtection="1">
      <alignment horizontal="center" vertical="top" wrapText="1"/>
      <protection locked="0"/>
    </xf>
    <xf numFmtId="3" fontId="19" fillId="0" borderId="6" xfId="1" applyNumberFormat="1" applyFont="1" applyFill="1" applyBorder="1" applyAlignment="1">
      <alignment vertical="top" wrapText="1" readingOrder="1"/>
    </xf>
    <xf numFmtId="164" fontId="17" fillId="0" borderId="2" xfId="1" applyNumberFormat="1" applyFont="1" applyFill="1" applyBorder="1" applyAlignment="1">
      <alignment horizontal="right" vertical="center" wrapText="1"/>
    </xf>
    <xf numFmtId="164" fontId="17" fillId="0" borderId="2" xfId="1" applyNumberFormat="1" applyFont="1" applyFill="1" applyBorder="1" applyAlignment="1">
      <alignment horizontal="right" vertical="top" wrapText="1"/>
    </xf>
    <xf numFmtId="0" fontId="28" fillId="2" borderId="2" xfId="0" applyFont="1" applyFill="1" applyBorder="1" applyAlignment="1">
      <alignment horizontal="left" vertical="center" wrapText="1" readingOrder="1"/>
    </xf>
    <xf numFmtId="164" fontId="19" fillId="2" borderId="8" xfId="1" applyNumberFormat="1" applyFont="1" applyFill="1" applyBorder="1" applyAlignment="1">
      <alignment horizontal="center" vertical="top" textRotation="90" wrapText="1"/>
    </xf>
    <xf numFmtId="164" fontId="19" fillId="2" borderId="9" xfId="1" applyNumberFormat="1" applyFont="1" applyFill="1" applyBorder="1" applyAlignment="1">
      <alignment horizontal="center" vertical="top" textRotation="90" wrapText="1"/>
    </xf>
    <xf numFmtId="0" fontId="19" fillId="0" borderId="9" xfId="0" applyFont="1" applyBorder="1" applyAlignment="1">
      <alignment horizontal="left" vertical="top" wrapText="1" readingOrder="1"/>
    </xf>
    <xf numFmtId="0" fontId="5" fillId="0" borderId="2" xfId="0" applyFont="1" applyBorder="1"/>
    <xf numFmtId="164" fontId="5" fillId="0" borderId="2" xfId="1" applyNumberFormat="1" applyFont="1" applyBorder="1"/>
    <xf numFmtId="0" fontId="5" fillId="0" borderId="6" xfId="0" applyFont="1" applyBorder="1"/>
    <xf numFmtId="164" fontId="5" fillId="0" borderId="6" xfId="1" applyNumberFormat="1" applyFont="1" applyBorder="1"/>
    <xf numFmtId="164" fontId="5" fillId="2" borderId="6" xfId="1" applyNumberFormat="1" applyFont="1" applyFill="1" applyBorder="1"/>
    <xf numFmtId="0" fontId="5" fillId="0" borderId="8" xfId="0" applyFont="1" applyBorder="1"/>
    <xf numFmtId="164" fontId="5" fillId="0" borderId="8" xfId="1" applyNumberFormat="1" applyFont="1" applyBorder="1"/>
    <xf numFmtId="164" fontId="5" fillId="2" borderId="8" xfId="1" applyNumberFormat="1" applyFont="1" applyFill="1" applyBorder="1"/>
    <xf numFmtId="0" fontId="5" fillId="0" borderId="9" xfId="0" applyFont="1" applyBorder="1"/>
    <xf numFmtId="164" fontId="5" fillId="0" borderId="9" xfId="1" applyNumberFormat="1" applyFont="1" applyBorder="1"/>
    <xf numFmtId="164" fontId="5" fillId="2" borderId="9" xfId="1" applyNumberFormat="1" applyFont="1" applyFill="1" applyBorder="1"/>
    <xf numFmtId="164" fontId="21" fillId="10" borderId="9" xfId="1" applyNumberFormat="1" applyFont="1" applyFill="1" applyBorder="1" applyAlignment="1">
      <alignment vertical="top" wrapText="1" readingOrder="1"/>
    </xf>
    <xf numFmtId="0" fontId="21" fillId="10" borderId="9" xfId="0" applyFont="1" applyFill="1" applyBorder="1" applyAlignment="1">
      <alignment horizontal="left" vertical="top" wrapText="1"/>
    </xf>
    <xf numFmtId="0" fontId="19" fillId="0" borderId="6" xfId="0" applyFont="1" applyBorder="1"/>
    <xf numFmtId="0" fontId="19" fillId="0" borderId="14" xfId="0" applyFont="1" applyBorder="1" applyAlignment="1">
      <alignment horizontal="center" vertical="top" textRotation="90" wrapText="1"/>
    </xf>
    <xf numFmtId="0" fontId="19" fillId="0" borderId="6" xfId="0" applyFont="1" applyBorder="1" applyAlignment="1">
      <alignment horizontal="center" vertical="top" textRotation="90" wrapText="1"/>
    </xf>
    <xf numFmtId="0" fontId="19" fillId="0" borderId="8" xfId="0" applyFont="1" applyBorder="1" applyAlignment="1">
      <alignment horizontal="center" vertical="top" textRotation="90" wrapText="1"/>
    </xf>
    <xf numFmtId="0" fontId="19" fillId="0" borderId="10" xfId="0" applyFont="1" applyBorder="1" applyAlignment="1">
      <alignment horizontal="center" vertical="top" wrapText="1"/>
    </xf>
    <xf numFmtId="164" fontId="19" fillId="0" borderId="6" xfId="1" applyNumberFormat="1" applyFont="1" applyBorder="1" applyAlignment="1">
      <alignment horizontal="center" vertical="top" textRotation="90" wrapText="1"/>
    </xf>
    <xf numFmtId="164" fontId="19" fillId="0" borderId="9" xfId="1" applyNumberFormat="1" applyFont="1" applyBorder="1" applyAlignment="1">
      <alignment horizontal="center" vertical="top" textRotation="90" wrapText="1"/>
    </xf>
    <xf numFmtId="164" fontId="19" fillId="0" borderId="8" xfId="1" applyNumberFormat="1" applyFont="1" applyBorder="1" applyAlignment="1">
      <alignment horizontal="center" vertical="top" textRotation="90" wrapText="1"/>
    </xf>
    <xf numFmtId="0" fontId="19" fillId="0" borderId="8" xfId="0" applyFont="1" applyBorder="1" applyAlignment="1">
      <alignment horizontal="left" vertical="top" wrapText="1" readingOrder="1"/>
    </xf>
    <xf numFmtId="0" fontId="19" fillId="0" borderId="7" xfId="0" applyFont="1" applyBorder="1" applyAlignment="1">
      <alignment vertical="top" wrapText="1"/>
    </xf>
    <xf numFmtId="164" fontId="19" fillId="2" borderId="9" xfId="1" applyNumberFormat="1" applyFont="1" applyFill="1" applyBorder="1" applyAlignment="1">
      <alignment vertical="top" wrapText="1" readingOrder="1"/>
    </xf>
    <xf numFmtId="17" fontId="19" fillId="0" borderId="10" xfId="0" applyNumberFormat="1" applyFont="1" applyBorder="1" applyAlignment="1">
      <alignment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164" fontId="19" fillId="2" borderId="8" xfId="1" applyNumberFormat="1" applyFont="1" applyFill="1" applyBorder="1" applyAlignment="1">
      <alignment vertical="top" wrapText="1" readingOrder="1"/>
    </xf>
    <xf numFmtId="164" fontId="21" fillId="10" borderId="2" xfId="1" applyNumberFormat="1" applyFont="1" applyFill="1" applyBorder="1" applyAlignment="1">
      <alignment vertical="top" textRotation="90" wrapText="1"/>
    </xf>
    <xf numFmtId="0" fontId="21" fillId="0" borderId="6" xfId="0" applyFont="1" applyBorder="1" applyAlignment="1">
      <alignment vertical="top"/>
    </xf>
    <xf numFmtId="0" fontId="22" fillId="2" borderId="6" xfId="0" applyFont="1" applyFill="1" applyBorder="1" applyAlignment="1">
      <alignment horizontal="center" vertical="center" wrapText="1"/>
    </xf>
    <xf numFmtId="0" fontId="57" fillId="2" borderId="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20" borderId="3" xfId="0" applyFont="1" applyFill="1" applyBorder="1" applyAlignment="1">
      <alignment horizontal="center" vertical="center"/>
    </xf>
    <xf numFmtId="0" fontId="22" fillId="20" borderId="4" xfId="0" applyFont="1" applyFill="1" applyBorder="1" applyAlignment="1">
      <alignment horizontal="center" vertical="center"/>
    </xf>
    <xf numFmtId="0" fontId="22" fillId="20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57" fillId="2" borderId="3" xfId="0" applyFont="1" applyFill="1" applyBorder="1" applyAlignment="1">
      <alignment horizontal="center" vertical="center"/>
    </xf>
    <xf numFmtId="0" fontId="57" fillId="2" borderId="4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19" fillId="0" borderId="6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textRotation="90" wrapText="1"/>
    </xf>
    <xf numFmtId="0" fontId="19" fillId="0" borderId="14" xfId="0" applyFont="1" applyBorder="1" applyAlignment="1">
      <alignment horizontal="center" vertical="top" textRotation="90" wrapText="1"/>
    </xf>
    <xf numFmtId="164" fontId="21" fillId="10" borderId="2" xfId="1" applyNumberFormat="1" applyFont="1" applyFill="1" applyBorder="1" applyAlignment="1">
      <alignment horizontal="center" vertical="center"/>
    </xf>
    <xf numFmtId="164" fontId="21" fillId="10" borderId="6" xfId="1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top" textRotation="90" wrapText="1"/>
    </xf>
    <xf numFmtId="0" fontId="19" fillId="0" borderId="13" xfId="0" applyFont="1" applyBorder="1" applyAlignment="1">
      <alignment horizontal="center" vertical="top" textRotation="90" wrapText="1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 wrapText="1"/>
    </xf>
    <xf numFmtId="164" fontId="21" fillId="10" borderId="6" xfId="1" applyNumberFormat="1" applyFont="1" applyFill="1" applyBorder="1" applyAlignment="1">
      <alignment horizontal="center" vertical="center" wrapText="1"/>
    </xf>
    <xf numFmtId="164" fontId="21" fillId="10" borderId="9" xfId="1" applyNumberFormat="1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10" borderId="8" xfId="0" applyFont="1" applyFill="1" applyBorder="1" applyAlignment="1">
      <alignment horizontal="center" vertical="center" wrapText="1"/>
    </xf>
    <xf numFmtId="164" fontId="21" fillId="10" borderId="2" xfId="1" applyNumberFormat="1" applyFont="1" applyFill="1" applyBorder="1" applyAlignment="1">
      <alignment horizontal="center" vertical="center" wrapText="1"/>
    </xf>
    <xf numFmtId="0" fontId="48" fillId="0" borderId="6" xfId="0" applyFont="1" applyBorder="1" applyAlignment="1">
      <alignment horizontal="left" vertical="top" wrapText="1" readingOrder="1"/>
    </xf>
    <xf numFmtId="0" fontId="48" fillId="0" borderId="8" xfId="0" applyFont="1" applyBorder="1" applyAlignment="1">
      <alignment horizontal="left" vertical="top" wrapText="1" readingOrder="1"/>
    </xf>
    <xf numFmtId="0" fontId="48" fillId="0" borderId="9" xfId="0" applyFont="1" applyBorder="1" applyAlignment="1">
      <alignment horizontal="left" vertical="top" wrapText="1" readingOrder="1"/>
    </xf>
    <xf numFmtId="0" fontId="19" fillId="0" borderId="9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8" xfId="0" applyFont="1" applyBorder="1" applyAlignment="1">
      <alignment vertical="top" wrapText="1"/>
    </xf>
    <xf numFmtId="17" fontId="19" fillId="0" borderId="7" xfId="0" applyNumberFormat="1" applyFont="1" applyBorder="1" applyAlignment="1">
      <alignment horizontal="center" vertical="top" wrapText="1"/>
    </xf>
    <xf numFmtId="17" fontId="19" fillId="0" borderId="10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 readingOrder="1"/>
    </xf>
    <xf numFmtId="0" fontId="19" fillId="0" borderId="2" xfId="0" applyFont="1" applyBorder="1" applyAlignment="1">
      <alignment horizontal="left" vertical="top" wrapText="1" readingOrder="1"/>
    </xf>
    <xf numFmtId="0" fontId="21" fillId="0" borderId="6" xfId="0" applyFont="1" applyBorder="1" applyAlignment="1">
      <alignment horizontal="left" vertical="top" wrapText="1" readingOrder="1"/>
    </xf>
    <xf numFmtId="0" fontId="19" fillId="0" borderId="8" xfId="0" applyFont="1" applyBorder="1" applyAlignment="1">
      <alignment horizontal="left" vertical="top" wrapText="1" readingOrder="1"/>
    </xf>
    <xf numFmtId="0" fontId="19" fillId="2" borderId="2" xfId="0" applyFont="1" applyFill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7" fontId="19" fillId="0" borderId="6" xfId="0" applyNumberFormat="1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164" fontId="19" fillId="0" borderId="6" xfId="1" applyNumberFormat="1" applyFont="1" applyFill="1" applyBorder="1" applyAlignment="1">
      <alignment horizontal="center" textRotation="90"/>
    </xf>
    <xf numFmtId="164" fontId="19" fillId="0" borderId="8" xfId="1" applyNumberFormat="1" applyFont="1" applyFill="1" applyBorder="1" applyAlignment="1">
      <alignment horizontal="center" textRotation="90"/>
    </xf>
    <xf numFmtId="164" fontId="19" fillId="0" borderId="9" xfId="1" applyNumberFormat="1" applyFont="1" applyFill="1" applyBorder="1" applyAlignment="1">
      <alignment horizontal="center" textRotation="90"/>
    </xf>
    <xf numFmtId="0" fontId="17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4" fontId="53" fillId="0" borderId="6" xfId="0" applyNumberFormat="1" applyFont="1" applyBorder="1" applyAlignment="1">
      <alignment horizontal="center" textRotation="90"/>
    </xf>
    <xf numFmtId="164" fontId="53" fillId="0" borderId="8" xfId="0" applyNumberFormat="1" applyFont="1" applyBorder="1" applyAlignment="1">
      <alignment horizontal="center" textRotation="90"/>
    </xf>
    <xf numFmtId="164" fontId="53" fillId="0" borderId="9" xfId="0" applyNumberFormat="1" applyFont="1" applyBorder="1" applyAlignment="1">
      <alignment horizontal="center" textRotation="90"/>
    </xf>
    <xf numFmtId="0" fontId="17" fillId="0" borderId="6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53" fillId="0" borderId="6" xfId="0" applyFont="1" applyBorder="1" applyAlignment="1">
      <alignment horizontal="center" vertical="top" textRotation="90" wrapText="1"/>
    </xf>
    <xf numFmtId="0" fontId="53" fillId="0" borderId="8" xfId="0" applyFont="1" applyBorder="1" applyAlignment="1">
      <alignment horizontal="center" vertical="top" textRotation="90" wrapText="1"/>
    </xf>
    <xf numFmtId="0" fontId="53" fillId="0" borderId="9" xfId="0" applyFont="1" applyBorder="1" applyAlignment="1">
      <alignment horizontal="center" vertical="top" textRotation="90" wrapText="1"/>
    </xf>
    <xf numFmtId="17" fontId="19" fillId="0" borderId="6" xfId="0" applyNumberFormat="1" applyFont="1" applyBorder="1" applyAlignment="1">
      <alignment horizontal="center" vertical="top" wrapText="1"/>
    </xf>
    <xf numFmtId="43" fontId="53" fillId="0" borderId="6" xfId="1" applyFont="1" applyBorder="1" applyAlignment="1">
      <alignment horizontal="center" vertical="top" textRotation="90" wrapText="1"/>
    </xf>
    <xf numFmtId="43" fontId="53" fillId="0" borderId="8" xfId="1" applyFont="1" applyBorder="1" applyAlignment="1">
      <alignment horizontal="center" vertical="top" textRotation="90" wrapText="1"/>
    </xf>
    <xf numFmtId="43" fontId="53" fillId="0" borderId="9" xfId="1" applyFont="1" applyBorder="1" applyAlignment="1">
      <alignment horizontal="center" vertical="top" textRotation="90" wrapText="1"/>
    </xf>
    <xf numFmtId="0" fontId="28" fillId="0" borderId="6" xfId="0" applyFont="1" applyBorder="1" applyAlignment="1">
      <alignment horizontal="left" vertical="top" wrapText="1" readingOrder="1"/>
    </xf>
    <xf numFmtId="0" fontId="28" fillId="0" borderId="8" xfId="0" applyFont="1" applyBorder="1" applyAlignment="1">
      <alignment horizontal="left" vertical="top" wrapText="1" readingOrder="1"/>
    </xf>
    <xf numFmtId="0" fontId="28" fillId="0" borderId="9" xfId="0" applyFont="1" applyBorder="1" applyAlignment="1">
      <alignment horizontal="left" vertical="top" wrapText="1" readingOrder="1"/>
    </xf>
    <xf numFmtId="0" fontId="53" fillId="0" borderId="6" xfId="0" applyFont="1" applyBorder="1" applyAlignment="1">
      <alignment horizontal="center" vertical="top" wrapText="1"/>
    </xf>
    <xf numFmtId="0" fontId="53" fillId="0" borderId="8" xfId="0" applyFont="1" applyBorder="1" applyAlignment="1">
      <alignment horizontal="center" vertical="top" wrapText="1"/>
    </xf>
    <xf numFmtId="0" fontId="53" fillId="0" borderId="9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8" borderId="2" xfId="0" applyFont="1" applyFill="1" applyBorder="1" applyAlignment="1">
      <alignment horizontal="center" vertical="center" wrapText="1"/>
    </xf>
    <xf numFmtId="0" fontId="53" fillId="0" borderId="6" xfId="0" applyFont="1" applyBorder="1" applyAlignment="1">
      <alignment horizontal="left" vertical="top" wrapText="1"/>
    </xf>
    <xf numFmtId="0" fontId="53" fillId="0" borderId="8" xfId="0" applyFont="1" applyBorder="1" applyAlignment="1">
      <alignment horizontal="left" vertical="top" wrapText="1"/>
    </xf>
    <xf numFmtId="0" fontId="53" fillId="0" borderId="9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9" fillId="9" borderId="2" xfId="0" applyFont="1" applyFill="1" applyBorder="1" applyAlignment="1">
      <alignment horizontal="center" vertical="center" wrapText="1"/>
    </xf>
    <xf numFmtId="164" fontId="25" fillId="0" borderId="6" xfId="1" applyNumberFormat="1" applyFont="1" applyBorder="1" applyAlignment="1">
      <alignment horizontal="center" vertical="top" textRotation="90" wrapText="1"/>
    </xf>
    <xf numFmtId="164" fontId="25" fillId="0" borderId="8" xfId="1" applyNumberFormat="1" applyFont="1" applyBorder="1" applyAlignment="1">
      <alignment horizontal="center" vertical="top" textRotation="90" wrapText="1"/>
    </xf>
    <xf numFmtId="164" fontId="25" fillId="0" borderId="9" xfId="1" applyNumberFormat="1" applyFont="1" applyBorder="1" applyAlignment="1">
      <alignment horizontal="center" vertical="top" textRotation="90" wrapText="1"/>
    </xf>
    <xf numFmtId="0" fontId="16" fillId="0" borderId="6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center" textRotation="90" wrapText="1"/>
    </xf>
    <xf numFmtId="0" fontId="24" fillId="0" borderId="9" xfId="0" applyFont="1" applyBorder="1" applyAlignment="1">
      <alignment horizontal="center" vertical="top" wrapText="1"/>
    </xf>
    <xf numFmtId="164" fontId="19" fillId="0" borderId="6" xfId="0" applyNumberFormat="1" applyFont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164" fontId="19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top" textRotation="90" wrapText="1"/>
    </xf>
    <xf numFmtId="0" fontId="19" fillId="0" borderId="6" xfId="0" applyFont="1" applyBorder="1" applyAlignment="1">
      <alignment horizontal="center" vertical="center" textRotation="90"/>
    </xf>
    <xf numFmtId="0" fontId="19" fillId="0" borderId="8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vertical="center" textRotation="90"/>
    </xf>
    <xf numFmtId="43" fontId="25" fillId="0" borderId="6" xfId="1" applyFont="1" applyBorder="1" applyAlignment="1">
      <alignment horizontal="center" vertical="top" textRotation="90" wrapText="1"/>
    </xf>
    <xf numFmtId="43" fontId="25" fillId="0" borderId="8" xfId="1" applyFont="1" applyBorder="1" applyAlignment="1">
      <alignment horizontal="center" vertical="top" textRotation="90" wrapText="1"/>
    </xf>
    <xf numFmtId="0" fontId="17" fillId="8" borderId="2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164" fontId="53" fillId="0" borderId="6" xfId="1" applyNumberFormat="1" applyFont="1" applyBorder="1" applyAlignment="1">
      <alignment horizontal="center" vertical="top" textRotation="90" wrapText="1"/>
    </xf>
    <xf numFmtId="164" fontId="53" fillId="0" borderId="9" xfId="1" applyNumberFormat="1" applyFont="1" applyBorder="1" applyAlignment="1">
      <alignment horizontal="center" vertical="top" textRotation="90" wrapText="1"/>
    </xf>
    <xf numFmtId="0" fontId="54" fillId="0" borderId="6" xfId="0" applyFont="1" applyBorder="1" applyAlignment="1">
      <alignment horizontal="center" vertical="top" textRotation="90" wrapText="1"/>
    </xf>
    <xf numFmtId="0" fontId="54" fillId="0" borderId="9" xfId="0" applyFont="1" applyBorder="1" applyAlignment="1">
      <alignment horizontal="center" vertical="top" textRotation="90" wrapText="1"/>
    </xf>
    <xf numFmtId="164" fontId="54" fillId="0" borderId="6" xfId="1" applyNumberFormat="1" applyFont="1" applyBorder="1" applyAlignment="1">
      <alignment horizontal="center" vertical="top" textRotation="90" wrapText="1"/>
    </xf>
    <xf numFmtId="164" fontId="54" fillId="0" borderId="9" xfId="1" applyNumberFormat="1" applyFont="1" applyBorder="1" applyAlignment="1">
      <alignment horizontal="center" vertical="top" textRotation="90" wrapText="1"/>
    </xf>
    <xf numFmtId="0" fontId="29" fillId="8" borderId="6" xfId="0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28" fillId="0" borderId="6" xfId="0" applyFont="1" applyBorder="1" applyAlignment="1">
      <alignment vertical="top" wrapText="1" readingOrder="1"/>
    </xf>
    <xf numFmtId="0" fontId="31" fillId="0" borderId="8" xfId="0" applyFont="1" applyBorder="1" applyAlignment="1">
      <alignment vertical="top" wrapText="1"/>
    </xf>
    <xf numFmtId="0" fontId="31" fillId="0" borderId="9" xfId="0" applyFont="1" applyBorder="1" applyAlignment="1">
      <alignment vertical="top" wrapText="1"/>
    </xf>
    <xf numFmtId="3" fontId="28" fillId="2" borderId="6" xfId="1" applyNumberFormat="1" applyFont="1" applyFill="1" applyBorder="1" applyAlignment="1">
      <alignment vertical="top" wrapText="1" readingOrder="1"/>
    </xf>
    <xf numFmtId="0" fontId="31" fillId="0" borderId="8" xfId="0" applyFont="1" applyBorder="1" applyAlignment="1">
      <alignment vertical="top" wrapText="1" readingOrder="1"/>
    </xf>
    <xf numFmtId="0" fontId="31" fillId="0" borderId="9" xfId="0" applyFont="1" applyBorder="1" applyAlignment="1">
      <alignment vertical="top" wrapText="1" readingOrder="1"/>
    </xf>
    <xf numFmtId="43" fontId="19" fillId="0" borderId="6" xfId="1" applyFont="1" applyBorder="1" applyAlignment="1">
      <alignment horizontal="center" vertical="top" textRotation="90" wrapText="1"/>
    </xf>
    <xf numFmtId="43" fontId="19" fillId="0" borderId="8" xfId="1" applyFont="1" applyBorder="1" applyAlignment="1">
      <alignment horizontal="center" vertical="top" textRotation="90" wrapText="1"/>
    </xf>
    <xf numFmtId="0" fontId="30" fillId="0" borderId="9" xfId="0" applyFont="1" applyBorder="1" applyAlignment="1">
      <alignment horizontal="center" vertical="top" textRotation="90" wrapText="1"/>
    </xf>
    <xf numFmtId="0" fontId="31" fillId="0" borderId="8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wrapText="1"/>
    </xf>
    <xf numFmtId="0" fontId="31" fillId="0" borderId="9" xfId="0" applyFont="1" applyBorder="1" applyAlignment="1">
      <alignment wrapText="1"/>
    </xf>
    <xf numFmtId="0" fontId="17" fillId="0" borderId="8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43" fontId="19" fillId="0" borderId="9" xfId="1" applyFont="1" applyBorder="1" applyAlignment="1">
      <alignment horizontal="center" vertical="top" textRotation="90" wrapText="1"/>
    </xf>
    <xf numFmtId="0" fontId="21" fillId="0" borderId="2" xfId="0" applyFont="1" applyBorder="1" applyAlignment="1">
      <alignment horizontal="left" vertical="center" wrapText="1" readingOrder="1"/>
    </xf>
    <xf numFmtId="164" fontId="19" fillId="0" borderId="2" xfId="1" applyNumberFormat="1" applyFont="1" applyFill="1" applyBorder="1" applyAlignment="1">
      <alignment horizontal="center" vertical="top" textRotation="90"/>
    </xf>
    <xf numFmtId="0" fontId="19" fillId="0" borderId="2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center"/>
    </xf>
    <xf numFmtId="49" fontId="21" fillId="0" borderId="2" xfId="0" applyNumberFormat="1" applyFont="1" applyBorder="1" applyAlignment="1">
      <alignment horizontal="left" vertical="top" wrapText="1"/>
    </xf>
    <xf numFmtId="164" fontId="19" fillId="0" borderId="2" xfId="1" applyNumberFormat="1" applyFont="1" applyFill="1" applyBorder="1" applyAlignment="1">
      <alignment horizontal="center" vertical="top" wrapText="1"/>
    </xf>
    <xf numFmtId="164" fontId="19" fillId="0" borderId="2" xfId="1" applyNumberFormat="1" applyFont="1" applyFill="1" applyBorder="1" applyAlignment="1">
      <alignment horizontal="center" vertical="center" textRotation="90"/>
    </xf>
    <xf numFmtId="164" fontId="21" fillId="12" borderId="2" xfId="1" applyNumberFormat="1" applyFont="1" applyFill="1" applyBorder="1" applyAlignment="1">
      <alignment horizontal="center" vertical="center"/>
    </xf>
    <xf numFmtId="164" fontId="19" fillId="12" borderId="2" xfId="1" applyNumberFormat="1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164" fontId="21" fillId="12" borderId="2" xfId="1" applyNumberFormat="1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top" wrapText="1" indent="1"/>
    </xf>
    <xf numFmtId="0" fontId="35" fillId="0" borderId="9" xfId="0" applyFont="1" applyBorder="1" applyAlignment="1">
      <alignment horizontal="left" vertical="top" wrapText="1" indent="1"/>
    </xf>
    <xf numFmtId="0" fontId="34" fillId="0" borderId="6" xfId="0" applyFont="1" applyBorder="1" applyAlignment="1">
      <alignment horizontal="left" vertical="top" wrapText="1"/>
    </xf>
    <xf numFmtId="0" fontId="34" fillId="0" borderId="9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9" xfId="0" applyFont="1" applyBorder="1" applyAlignment="1">
      <alignment horizontal="left" vertical="top" wrapText="1"/>
    </xf>
    <xf numFmtId="0" fontId="35" fillId="0" borderId="6" xfId="25" applyFont="1" applyBorder="1" applyAlignment="1">
      <alignment horizontal="left" vertical="top" wrapText="1"/>
    </xf>
    <xf numFmtId="0" fontId="35" fillId="0" borderId="9" xfId="25" applyFont="1" applyBorder="1" applyAlignment="1">
      <alignment horizontal="left" vertical="top" wrapText="1"/>
    </xf>
    <xf numFmtId="17" fontId="35" fillId="0" borderId="6" xfId="0" applyNumberFormat="1" applyFont="1" applyBorder="1" applyAlignment="1">
      <alignment horizontal="center" vertical="center" textRotation="90" wrapText="1"/>
    </xf>
    <xf numFmtId="17" fontId="35" fillId="0" borderId="9" xfId="0" applyNumberFormat="1" applyFont="1" applyBorder="1" applyAlignment="1">
      <alignment horizontal="center" vertical="center" textRotation="90" wrapText="1"/>
    </xf>
    <xf numFmtId="0" fontId="35" fillId="0" borderId="6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17" fontId="35" fillId="0" borderId="8" xfId="0" applyNumberFormat="1" applyFont="1" applyBorder="1" applyAlignment="1">
      <alignment horizontal="center" vertical="center" textRotation="90" wrapText="1"/>
    </xf>
    <xf numFmtId="0" fontId="35" fillId="0" borderId="8" xfId="0" applyFont="1" applyBorder="1" applyAlignment="1">
      <alignment horizontal="left" vertical="top" wrapText="1" indent="1"/>
    </xf>
    <xf numFmtId="0" fontId="34" fillId="0" borderId="8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5" fillId="0" borderId="6" xfId="25" applyFont="1" applyBorder="1" applyAlignment="1">
      <alignment horizontal="center" vertical="top" wrapText="1"/>
    </xf>
    <xf numFmtId="0" fontId="35" fillId="0" borderId="8" xfId="25" applyFont="1" applyBorder="1" applyAlignment="1">
      <alignment horizontal="center" vertical="top" wrapText="1"/>
    </xf>
    <xf numFmtId="0" fontId="35" fillId="0" borderId="9" xfId="25" applyFont="1" applyBorder="1" applyAlignment="1">
      <alignment horizontal="center" vertical="top" wrapText="1"/>
    </xf>
    <xf numFmtId="0" fontId="35" fillId="0" borderId="6" xfId="0" applyFont="1" applyBorder="1" applyAlignment="1">
      <alignment horizontal="center" vertical="center" textRotation="90"/>
    </xf>
    <xf numFmtId="0" fontId="35" fillId="0" borderId="8" xfId="0" applyFont="1" applyBorder="1" applyAlignment="1">
      <alignment horizontal="center" vertical="center" textRotation="90"/>
    </xf>
    <xf numFmtId="0" fontId="35" fillId="0" borderId="9" xfId="0" applyFont="1" applyBorder="1" applyAlignment="1">
      <alignment horizontal="center" vertical="center" textRotation="90"/>
    </xf>
    <xf numFmtId="3" fontId="35" fillId="0" borderId="6" xfId="0" applyNumberFormat="1" applyFont="1" applyBorder="1" applyAlignment="1">
      <alignment horizontal="center" vertical="center" textRotation="90"/>
    </xf>
    <xf numFmtId="0" fontId="35" fillId="0" borderId="8" xfId="25" applyFont="1" applyBorder="1" applyAlignment="1">
      <alignment horizontal="left" vertical="top" wrapText="1"/>
    </xf>
    <xf numFmtId="43" fontId="34" fillId="0" borderId="6" xfId="1" applyFont="1" applyBorder="1" applyAlignment="1">
      <alignment horizontal="center" vertical="top" textRotation="90" wrapText="1"/>
    </xf>
    <xf numFmtId="43" fontId="34" fillId="0" borderId="8" xfId="1" applyFont="1" applyBorder="1" applyAlignment="1">
      <alignment horizontal="center" vertical="top" textRotation="90" wrapText="1"/>
    </xf>
    <xf numFmtId="3" fontId="34" fillId="0" borderId="6" xfId="1" applyNumberFormat="1" applyFont="1" applyBorder="1" applyAlignment="1">
      <alignment horizontal="center" vertical="top" textRotation="90" wrapText="1"/>
    </xf>
    <xf numFmtId="0" fontId="34" fillId="0" borderId="8" xfId="1" applyNumberFormat="1" applyFont="1" applyBorder="1" applyAlignment="1">
      <alignment horizontal="center" vertical="top" textRotation="90" wrapText="1"/>
    </xf>
    <xf numFmtId="43" fontId="37" fillId="0" borderId="6" xfId="1" applyFont="1" applyBorder="1" applyAlignment="1">
      <alignment horizontal="center" vertical="top" textRotation="90" wrapText="1"/>
    </xf>
    <xf numFmtId="43" fontId="37" fillId="0" borderId="8" xfId="1" applyFont="1" applyBorder="1" applyAlignment="1">
      <alignment horizontal="center" vertical="top" textRotation="90" wrapText="1"/>
    </xf>
    <xf numFmtId="0" fontId="35" fillId="0" borderId="6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29" fillId="10" borderId="3" xfId="0" applyFont="1" applyFill="1" applyBorder="1" applyAlignment="1">
      <alignment horizontal="left" vertical="top"/>
    </xf>
    <xf numFmtId="0" fontId="29" fillId="10" borderId="4" xfId="0" applyFont="1" applyFill="1" applyBorder="1" applyAlignment="1">
      <alignment horizontal="left" vertical="top"/>
    </xf>
    <xf numFmtId="0" fontId="29" fillId="10" borderId="5" xfId="0" applyFont="1" applyFill="1" applyBorder="1" applyAlignment="1">
      <alignment horizontal="left" vertical="top"/>
    </xf>
    <xf numFmtId="0" fontId="35" fillId="10" borderId="3" xfId="0" applyFont="1" applyFill="1" applyBorder="1" applyAlignment="1">
      <alignment horizontal="left" vertical="top"/>
    </xf>
    <xf numFmtId="0" fontId="35" fillId="10" borderId="4" xfId="0" applyFont="1" applyFill="1" applyBorder="1" applyAlignment="1">
      <alignment horizontal="left" vertical="top"/>
    </xf>
    <xf numFmtId="0" fontId="35" fillId="10" borderId="5" xfId="0" applyFont="1" applyFill="1" applyBorder="1" applyAlignment="1">
      <alignment horizontal="left" vertical="top"/>
    </xf>
    <xf numFmtId="0" fontId="36" fillId="0" borderId="6" xfId="0" applyFont="1" applyBorder="1" applyAlignment="1">
      <alignment horizontal="left" vertical="top" wrapText="1" indent="1" readingOrder="1"/>
    </xf>
    <xf numFmtId="0" fontId="36" fillId="0" borderId="8" xfId="0" applyFont="1" applyBorder="1" applyAlignment="1">
      <alignment horizontal="left" vertical="top" wrapText="1" indent="1" readingOrder="1"/>
    </xf>
    <xf numFmtId="0" fontId="35" fillId="0" borderId="6" xfId="0" applyFont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 wrapText="1"/>
    </xf>
    <xf numFmtId="0" fontId="35" fillId="0" borderId="9" xfId="0" applyFont="1" applyBorder="1" applyAlignment="1">
      <alignment horizontal="center" vertical="top" wrapText="1"/>
    </xf>
    <xf numFmtId="15" fontId="35" fillId="0" borderId="6" xfId="0" applyNumberFormat="1" applyFont="1" applyBorder="1" applyAlignment="1">
      <alignment horizontal="center" vertical="center" textRotation="90"/>
    </xf>
    <xf numFmtId="0" fontId="34" fillId="0" borderId="2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center" vertical="top" textRotation="90" wrapText="1"/>
    </xf>
    <xf numFmtId="0" fontId="34" fillId="0" borderId="8" xfId="0" applyFont="1" applyBorder="1" applyAlignment="1">
      <alignment horizontal="center" vertical="top" textRotation="90" wrapText="1"/>
    </xf>
    <xf numFmtId="0" fontId="34" fillId="0" borderId="9" xfId="0" applyFont="1" applyBorder="1" applyAlignment="1">
      <alignment horizontal="center" vertical="top" textRotation="90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left" vertical="top" wrapText="1" indent="1" readingOrder="1"/>
    </xf>
    <xf numFmtId="0" fontId="35" fillId="10" borderId="3" xfId="0" applyFont="1" applyFill="1" applyBorder="1" applyAlignment="1">
      <alignment horizontal="left" vertical="top" wrapText="1"/>
    </xf>
    <xf numFmtId="0" fontId="35" fillId="10" borderId="4" xfId="0" applyFont="1" applyFill="1" applyBorder="1" applyAlignment="1">
      <alignment horizontal="left" vertical="top" wrapText="1"/>
    </xf>
    <xf numFmtId="0" fontId="35" fillId="10" borderId="5" xfId="0" applyFont="1" applyFill="1" applyBorder="1" applyAlignment="1">
      <alignment horizontal="left" vertical="top" wrapText="1"/>
    </xf>
    <xf numFmtId="0" fontId="29" fillId="10" borderId="3" xfId="0" applyFont="1" applyFill="1" applyBorder="1" applyAlignment="1">
      <alignment horizontal="left" vertical="top" wrapText="1"/>
    </xf>
    <xf numFmtId="0" fontId="29" fillId="10" borderId="4" xfId="0" applyFont="1" applyFill="1" applyBorder="1" applyAlignment="1">
      <alignment horizontal="left" vertical="top" wrapText="1"/>
    </xf>
    <xf numFmtId="0" fontId="29" fillId="10" borderId="5" xfId="0" applyFont="1" applyFill="1" applyBorder="1" applyAlignment="1">
      <alignment horizontal="left" vertical="top" wrapText="1"/>
    </xf>
    <xf numFmtId="0" fontId="34" fillId="2" borderId="6" xfId="0" applyFont="1" applyFill="1" applyBorder="1" applyAlignment="1">
      <alignment horizontal="left" vertical="top" wrapText="1" indent="1"/>
    </xf>
    <xf numFmtId="0" fontId="34" fillId="2" borderId="8" xfId="0" applyFont="1" applyFill="1" applyBorder="1" applyAlignment="1">
      <alignment horizontal="left" vertical="top" wrapText="1" indent="1"/>
    </xf>
    <xf numFmtId="0" fontId="34" fillId="2" borderId="9" xfId="0" applyFont="1" applyFill="1" applyBorder="1" applyAlignment="1">
      <alignment horizontal="left" vertical="top" wrapText="1" indent="1"/>
    </xf>
    <xf numFmtId="0" fontId="35" fillId="2" borderId="6" xfId="0" applyFont="1" applyFill="1" applyBorder="1" applyAlignment="1">
      <alignment horizontal="left" vertical="top" wrapText="1"/>
    </xf>
    <xf numFmtId="0" fontId="35" fillId="2" borderId="8" xfId="0" applyFont="1" applyFill="1" applyBorder="1" applyAlignment="1">
      <alignment horizontal="left" vertical="top" wrapText="1"/>
    </xf>
    <xf numFmtId="0" fontId="35" fillId="2" borderId="9" xfId="0" applyFont="1" applyFill="1" applyBorder="1" applyAlignment="1">
      <alignment horizontal="left" vertical="top" wrapText="1"/>
    </xf>
    <xf numFmtId="0" fontId="35" fillId="2" borderId="6" xfId="0" applyFont="1" applyFill="1" applyBorder="1" applyAlignment="1">
      <alignment horizontal="center" vertical="top" wrapText="1"/>
    </xf>
    <xf numFmtId="0" fontId="35" fillId="2" borderId="8" xfId="0" applyFont="1" applyFill="1" applyBorder="1" applyAlignment="1">
      <alignment horizontal="center" vertical="top" wrapText="1"/>
    </xf>
    <xf numFmtId="0" fontId="35" fillId="2" borderId="9" xfId="0" applyFont="1" applyFill="1" applyBorder="1" applyAlignment="1">
      <alignment horizontal="center" vertical="top" wrapText="1"/>
    </xf>
    <xf numFmtId="0" fontId="33" fillId="10" borderId="3" xfId="0" applyFont="1" applyFill="1" applyBorder="1" applyAlignment="1">
      <alignment horizontal="left" vertical="top" wrapText="1"/>
    </xf>
    <xf numFmtId="0" fontId="33" fillId="10" borderId="4" xfId="0" applyFont="1" applyFill="1" applyBorder="1" applyAlignment="1">
      <alignment horizontal="left" vertical="top" wrapText="1"/>
    </xf>
    <xf numFmtId="0" fontId="33" fillId="10" borderId="5" xfId="0" applyFont="1" applyFill="1" applyBorder="1" applyAlignment="1">
      <alignment horizontal="left" vertical="top" wrapText="1"/>
    </xf>
    <xf numFmtId="0" fontId="29" fillId="10" borderId="3" xfId="0" applyFont="1" applyFill="1" applyBorder="1" applyAlignment="1">
      <alignment horizontal="left" vertical="center" wrapText="1"/>
    </xf>
    <xf numFmtId="0" fontId="29" fillId="10" borderId="4" xfId="0" applyFont="1" applyFill="1" applyBorder="1" applyAlignment="1">
      <alignment horizontal="left" vertical="center" wrapText="1"/>
    </xf>
    <xf numFmtId="0" fontId="29" fillId="10" borderId="5" xfId="0" applyFont="1" applyFill="1" applyBorder="1" applyAlignment="1">
      <alignment horizontal="left" vertical="center" wrapText="1"/>
    </xf>
    <xf numFmtId="0" fontId="35" fillId="12" borderId="3" xfId="0" applyFont="1" applyFill="1" applyBorder="1" applyAlignment="1">
      <alignment horizontal="left" vertical="top" wrapText="1"/>
    </xf>
    <xf numFmtId="0" fontId="35" fillId="12" borderId="4" xfId="0" applyFont="1" applyFill="1" applyBorder="1" applyAlignment="1">
      <alignment horizontal="left" vertical="top" wrapText="1"/>
    </xf>
    <xf numFmtId="0" fontId="35" fillId="12" borderId="5" xfId="0" applyFont="1" applyFill="1" applyBorder="1" applyAlignment="1">
      <alignment horizontal="left" vertical="top" wrapText="1"/>
    </xf>
    <xf numFmtId="3" fontId="35" fillId="0" borderId="8" xfId="0" applyNumberFormat="1" applyFont="1" applyBorder="1" applyAlignment="1">
      <alignment horizontal="center" vertical="center" textRotation="90"/>
    </xf>
    <xf numFmtId="3" fontId="35" fillId="0" borderId="9" xfId="0" applyNumberFormat="1" applyFont="1" applyBorder="1" applyAlignment="1">
      <alignment horizontal="center" vertical="center" textRotation="90"/>
    </xf>
    <xf numFmtId="0" fontId="35" fillId="0" borderId="6" xfId="0" applyFont="1" applyBorder="1" applyAlignment="1">
      <alignment horizontal="center" vertical="center" textRotation="90" wrapText="1"/>
    </xf>
    <xf numFmtId="0" fontId="35" fillId="0" borderId="8" xfId="0" applyFont="1" applyBorder="1" applyAlignment="1">
      <alignment horizontal="center" vertical="center" textRotation="90" wrapText="1"/>
    </xf>
    <xf numFmtId="0" fontId="35" fillId="0" borderId="9" xfId="0" applyFont="1" applyBorder="1" applyAlignment="1">
      <alignment horizontal="center" vertical="center" textRotation="90" wrapText="1"/>
    </xf>
    <xf numFmtId="0" fontId="35" fillId="0" borderId="2" xfId="0" applyFont="1" applyBorder="1" applyAlignment="1">
      <alignment horizontal="left" vertical="top" wrapText="1" indent="1"/>
    </xf>
    <xf numFmtId="0" fontId="35" fillId="0" borderId="2" xfId="0" applyFont="1" applyBorder="1" applyAlignment="1">
      <alignment horizontal="left" vertical="top" wrapText="1"/>
    </xf>
    <xf numFmtId="0" fontId="35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textRotation="90"/>
    </xf>
    <xf numFmtId="164" fontId="35" fillId="0" borderId="2" xfId="0" applyNumberFormat="1" applyFont="1" applyBorder="1" applyAlignment="1">
      <alignment horizontal="center" vertical="center" textRotation="90"/>
    </xf>
    <xf numFmtId="17" fontId="35" fillId="0" borderId="2" xfId="0" applyNumberFormat="1" applyFont="1" applyBorder="1" applyAlignment="1">
      <alignment horizontal="center" vertical="center" textRotation="90" wrapText="1"/>
    </xf>
    <xf numFmtId="0" fontId="35" fillId="0" borderId="2" xfId="0" applyFont="1" applyBorder="1" applyAlignment="1">
      <alignment horizontal="center" vertical="top" textRotation="90"/>
    </xf>
    <xf numFmtId="164" fontId="35" fillId="0" borderId="2" xfId="0" applyNumberFormat="1" applyFont="1" applyBorder="1" applyAlignment="1">
      <alignment horizontal="center" vertical="top" textRotation="90"/>
    </xf>
    <xf numFmtId="0" fontId="34" fillId="0" borderId="2" xfId="0" applyFont="1" applyBorder="1" applyAlignment="1">
      <alignment horizontal="left" vertical="top" wrapText="1" indent="1"/>
    </xf>
    <xf numFmtId="0" fontId="34" fillId="10" borderId="3" xfId="0" applyFont="1" applyFill="1" applyBorder="1" applyAlignment="1">
      <alignment horizontal="left" vertical="top" wrapText="1"/>
    </xf>
    <xf numFmtId="0" fontId="34" fillId="10" borderId="4" xfId="0" applyFont="1" applyFill="1" applyBorder="1" applyAlignment="1">
      <alignment horizontal="left" vertical="top" wrapText="1"/>
    </xf>
    <xf numFmtId="0" fontId="34" fillId="10" borderId="5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43" fontId="34" fillId="0" borderId="9" xfId="1" applyFont="1" applyBorder="1" applyAlignment="1">
      <alignment horizontal="center" vertical="top" textRotation="90" wrapText="1"/>
    </xf>
    <xf numFmtId="0" fontId="34" fillId="0" borderId="9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center" vertical="top" wrapText="1"/>
    </xf>
    <xf numFmtId="43" fontId="34" fillId="0" borderId="2" xfId="1" applyFont="1" applyBorder="1" applyAlignment="1">
      <alignment horizontal="center" vertical="top" textRotation="90" wrapText="1"/>
    </xf>
    <xf numFmtId="0" fontId="34" fillId="0" borderId="2" xfId="0" applyFont="1" applyBorder="1" applyAlignment="1">
      <alignment horizontal="left" vertical="top" wrapText="1" readingOrder="1"/>
    </xf>
    <xf numFmtId="0" fontId="34" fillId="0" borderId="2" xfId="0" applyFont="1" applyBorder="1" applyAlignment="1">
      <alignment horizontal="center" vertical="top" textRotation="90" wrapText="1"/>
    </xf>
    <xf numFmtId="0" fontId="35" fillId="0" borderId="6" xfId="0" applyFont="1" applyBorder="1" applyAlignment="1">
      <alignment horizontal="center" vertical="top" textRotation="90" wrapText="1"/>
    </xf>
    <xf numFmtId="0" fontId="35" fillId="0" borderId="8" xfId="0" applyFont="1" applyBorder="1" applyAlignment="1">
      <alignment horizontal="center" vertical="top" textRotation="90" wrapText="1"/>
    </xf>
    <xf numFmtId="0" fontId="35" fillId="0" borderId="9" xfId="0" applyFont="1" applyBorder="1" applyAlignment="1">
      <alignment horizontal="center" vertical="top" textRotation="90" wrapText="1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top" textRotation="90"/>
    </xf>
    <xf numFmtId="0" fontId="35" fillId="0" borderId="8" xfId="0" applyFont="1" applyBorder="1" applyAlignment="1">
      <alignment horizontal="center" vertical="top" textRotation="90"/>
    </xf>
    <xf numFmtId="0" fontId="35" fillId="0" borderId="9" xfId="0" applyFont="1" applyBorder="1" applyAlignment="1">
      <alignment horizontal="center" vertical="top" textRotation="90"/>
    </xf>
    <xf numFmtId="17" fontId="35" fillId="0" borderId="6" xfId="0" applyNumberFormat="1" applyFont="1" applyBorder="1" applyAlignment="1">
      <alignment horizontal="center" vertical="top" textRotation="90" wrapText="1"/>
    </xf>
    <xf numFmtId="15" fontId="34" fillId="0" borderId="6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top" wrapText="1" readingOrder="1"/>
    </xf>
    <xf numFmtId="0" fontId="34" fillId="0" borderId="8" xfId="0" applyFont="1" applyBorder="1" applyAlignment="1">
      <alignment horizontal="left" vertical="top" wrapText="1" readingOrder="1"/>
    </xf>
    <xf numFmtId="0" fontId="34" fillId="0" borderId="9" xfId="0" applyFont="1" applyBorder="1" applyAlignment="1">
      <alignment horizontal="left" vertical="top" wrapText="1" readingOrder="1"/>
    </xf>
    <xf numFmtId="0" fontId="34" fillId="0" borderId="6" xfId="0" applyFont="1" applyBorder="1" applyAlignment="1">
      <alignment horizontal="center" vertical="top" textRotation="90"/>
    </xf>
    <xf numFmtId="0" fontId="34" fillId="0" borderId="8" xfId="0" applyFont="1" applyBorder="1" applyAlignment="1">
      <alignment horizontal="center" vertical="top" textRotation="90"/>
    </xf>
    <xf numFmtId="0" fontId="34" fillId="0" borderId="9" xfId="0" applyFont="1" applyBorder="1" applyAlignment="1">
      <alignment horizontal="center" vertical="top" textRotation="90"/>
    </xf>
    <xf numFmtId="0" fontId="33" fillId="8" borderId="2" xfId="0" applyFont="1" applyFill="1" applyBorder="1" applyAlignment="1">
      <alignment horizontal="center" vertical="center" wrapText="1"/>
    </xf>
    <xf numFmtId="0" fontId="33" fillId="9" borderId="6" xfId="0" applyFont="1" applyFill="1" applyBorder="1" applyAlignment="1">
      <alignment horizontal="center" vertical="center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8" borderId="6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center" wrapText="1"/>
    </xf>
    <xf numFmtId="0" fontId="22" fillId="8" borderId="5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17" fillId="3" borderId="6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textRotation="90"/>
    </xf>
    <xf numFmtId="0" fontId="17" fillId="3" borderId="9" xfId="0" applyFont="1" applyFill="1" applyBorder="1" applyAlignment="1">
      <alignment horizontal="center" vertical="top" textRotation="90"/>
    </xf>
    <xf numFmtId="0" fontId="17" fillId="3" borderId="6" xfId="0" applyFont="1" applyFill="1" applyBorder="1" applyAlignment="1">
      <alignment horizontal="center" vertical="top"/>
    </xf>
    <xf numFmtId="0" fontId="17" fillId="3" borderId="9" xfId="0" applyFont="1" applyFill="1" applyBorder="1" applyAlignment="1">
      <alignment horizontal="center" vertical="top"/>
    </xf>
    <xf numFmtId="3" fontId="17" fillId="0" borderId="6" xfId="0" applyNumberFormat="1" applyFont="1" applyBorder="1" applyAlignment="1">
      <alignment horizontal="center" vertical="center" textRotation="90"/>
    </xf>
    <xf numFmtId="3" fontId="17" fillId="0" borderId="8" xfId="0" applyNumberFormat="1" applyFont="1" applyBorder="1" applyAlignment="1">
      <alignment horizontal="center" vertical="center" textRotation="90"/>
    </xf>
    <xf numFmtId="0" fontId="19" fillId="3" borderId="6" xfId="0" applyFont="1" applyFill="1" applyBorder="1" applyAlignment="1">
      <alignment horizontal="left" vertical="top" wrapText="1"/>
    </xf>
    <xf numFmtId="0" fontId="19" fillId="3" borderId="8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left" vertical="top" wrapText="1"/>
    </xf>
    <xf numFmtId="0" fontId="19" fillId="3" borderId="6" xfId="0" applyFont="1" applyFill="1" applyBorder="1" applyAlignment="1">
      <alignment horizontal="center" vertical="top" wrapText="1"/>
    </xf>
    <xf numFmtId="0" fontId="19" fillId="3" borderId="8" xfId="0" applyFont="1" applyFill="1" applyBorder="1" applyAlignment="1">
      <alignment horizontal="center" vertical="top" wrapText="1"/>
    </xf>
    <xf numFmtId="0" fontId="19" fillId="3" borderId="9" xfId="0" applyFont="1" applyFill="1" applyBorder="1" applyAlignment="1">
      <alignment horizontal="center" vertical="top" wrapText="1"/>
    </xf>
    <xf numFmtId="3" fontId="17" fillId="3" borderId="6" xfId="0" applyNumberFormat="1" applyFont="1" applyFill="1" applyBorder="1" applyAlignment="1">
      <alignment horizontal="center" vertical="center" textRotation="90"/>
    </xf>
    <xf numFmtId="0" fontId="17" fillId="3" borderId="9" xfId="0" applyFont="1" applyFill="1" applyBorder="1" applyAlignment="1">
      <alignment horizontal="center" vertical="center" textRotation="90"/>
    </xf>
    <xf numFmtId="0" fontId="19" fillId="2" borderId="6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top" wrapText="1"/>
    </xf>
    <xf numFmtId="0" fontId="17" fillId="0" borderId="6" xfId="0" applyFont="1" applyBorder="1" applyAlignment="1">
      <alignment horizontal="center" vertical="top" textRotation="90"/>
    </xf>
    <xf numFmtId="0" fontId="17" fillId="0" borderId="8" xfId="0" applyFont="1" applyBorder="1" applyAlignment="1">
      <alignment horizontal="center" vertical="top" textRotation="90"/>
    </xf>
    <xf numFmtId="0" fontId="17" fillId="0" borderId="6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3" borderId="8" xfId="0" applyFont="1" applyFill="1" applyBorder="1" applyAlignment="1">
      <alignment horizontal="center"/>
    </xf>
    <xf numFmtId="17" fontId="17" fillId="3" borderId="6" xfId="0" applyNumberFormat="1" applyFont="1" applyFill="1" applyBorder="1" applyAlignment="1">
      <alignment horizontal="center" vertical="top"/>
    </xf>
    <xf numFmtId="17" fontId="17" fillId="3" borderId="8" xfId="0" applyNumberFormat="1" applyFont="1" applyFill="1" applyBorder="1" applyAlignment="1">
      <alignment horizontal="center" vertical="top"/>
    </xf>
    <xf numFmtId="0" fontId="17" fillId="3" borderId="8" xfId="0" applyFont="1" applyFill="1" applyBorder="1" applyAlignment="1">
      <alignment horizontal="center" vertical="center" textRotation="90"/>
    </xf>
    <xf numFmtId="0" fontId="17" fillId="0" borderId="8" xfId="0" applyFont="1" applyBorder="1" applyAlignment="1">
      <alignment horizontal="center" vertical="center" textRotation="90"/>
    </xf>
    <xf numFmtId="0" fontId="17" fillId="0" borderId="9" xfId="0" applyFont="1" applyBorder="1" applyAlignment="1">
      <alignment horizontal="center" vertical="center" textRotation="90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9" fillId="8" borderId="3" xfId="0" applyFont="1" applyFill="1" applyBorder="1" applyAlignment="1">
      <alignment horizontal="left" vertical="center" wrapText="1"/>
    </xf>
    <xf numFmtId="0" fontId="29" fillId="8" borderId="4" xfId="0" applyFont="1" applyFill="1" applyBorder="1" applyAlignment="1">
      <alignment horizontal="left" vertical="center" wrapText="1"/>
    </xf>
    <xf numFmtId="0" fontId="29" fillId="8" borderId="5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 vertical="top" textRotation="90"/>
    </xf>
    <xf numFmtId="0" fontId="17" fillId="3" borderId="6" xfId="0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textRotation="90"/>
    </xf>
    <xf numFmtId="0" fontId="17" fillId="0" borderId="9" xfId="0" applyFont="1" applyBorder="1" applyAlignment="1">
      <alignment horizontal="center" vertical="top"/>
    </xf>
    <xf numFmtId="17" fontId="17" fillId="0" borderId="6" xfId="0" applyNumberFormat="1" applyFont="1" applyBorder="1" applyAlignment="1">
      <alignment horizontal="center" vertical="top"/>
    </xf>
    <xf numFmtId="0" fontId="17" fillId="17" borderId="6" xfId="0" applyFont="1" applyFill="1" applyBorder="1" applyAlignment="1">
      <alignment horizontal="center" vertical="center" wrapText="1"/>
    </xf>
    <xf numFmtId="0" fontId="17" fillId="17" borderId="8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horizontal="center"/>
    </xf>
    <xf numFmtId="0" fontId="17" fillId="17" borderId="8" xfId="0" applyFont="1" applyFill="1" applyBorder="1" applyAlignment="1">
      <alignment horizontal="center"/>
    </xf>
    <xf numFmtId="0" fontId="17" fillId="17" borderId="9" xfId="0" applyFont="1" applyFill="1" applyBorder="1" applyAlignment="1">
      <alignment horizontal="center"/>
    </xf>
    <xf numFmtId="3" fontId="17" fillId="17" borderId="6" xfId="0" applyNumberFormat="1" applyFont="1" applyFill="1" applyBorder="1" applyAlignment="1">
      <alignment horizontal="center" vertical="center" textRotation="90"/>
    </xf>
    <xf numFmtId="3" fontId="17" fillId="17" borderId="8" xfId="0" applyNumberFormat="1" applyFont="1" applyFill="1" applyBorder="1" applyAlignment="1">
      <alignment horizontal="center" vertical="center" textRotation="90"/>
    </xf>
    <xf numFmtId="3" fontId="17" fillId="17" borderId="9" xfId="0" applyNumberFormat="1" applyFont="1" applyFill="1" applyBorder="1" applyAlignment="1">
      <alignment horizontal="center" vertical="center" textRotation="90"/>
    </xf>
    <xf numFmtId="0" fontId="17" fillId="17" borderId="6" xfId="0" applyFont="1" applyFill="1" applyBorder="1" applyAlignment="1">
      <alignment horizontal="center" vertical="center"/>
    </xf>
    <xf numFmtId="0" fontId="17" fillId="17" borderId="8" xfId="0" applyFont="1" applyFill="1" applyBorder="1" applyAlignment="1">
      <alignment horizontal="center" vertical="center"/>
    </xf>
    <xf numFmtId="0" fontId="17" fillId="17" borderId="9" xfId="0" applyFont="1" applyFill="1" applyBorder="1" applyAlignment="1">
      <alignment horizontal="center" vertical="center"/>
    </xf>
    <xf numFmtId="0" fontId="19" fillId="17" borderId="6" xfId="0" applyFont="1" applyFill="1" applyBorder="1" applyAlignment="1">
      <alignment horizontal="left" vertical="top" wrapText="1"/>
    </xf>
    <xf numFmtId="0" fontId="19" fillId="17" borderId="8" xfId="0" applyFont="1" applyFill="1" applyBorder="1" applyAlignment="1">
      <alignment horizontal="left" vertical="top" wrapText="1"/>
    </xf>
    <xf numFmtId="0" fontId="19" fillId="17" borderId="9" xfId="0" applyFont="1" applyFill="1" applyBorder="1" applyAlignment="1">
      <alignment horizontal="left" vertical="top" wrapText="1"/>
    </xf>
    <xf numFmtId="0" fontId="19" fillId="17" borderId="6" xfId="0" applyFont="1" applyFill="1" applyBorder="1" applyAlignment="1">
      <alignment horizontal="center" vertical="top" textRotation="90" wrapText="1"/>
    </xf>
    <xf numFmtId="0" fontId="19" fillId="17" borderId="8" xfId="0" applyFont="1" applyFill="1" applyBorder="1" applyAlignment="1">
      <alignment horizontal="center" vertical="top" textRotation="90" wrapText="1"/>
    </xf>
    <xf numFmtId="0" fontId="19" fillId="17" borderId="9" xfId="0" applyFont="1" applyFill="1" applyBorder="1" applyAlignment="1">
      <alignment horizontal="center" vertical="top" textRotation="90" wrapText="1"/>
    </xf>
    <xf numFmtId="17" fontId="17" fillId="17" borderId="6" xfId="0" applyNumberFormat="1" applyFont="1" applyFill="1" applyBorder="1" applyAlignment="1">
      <alignment horizontal="center" vertical="top" wrapText="1"/>
    </xf>
    <xf numFmtId="17" fontId="17" fillId="17" borderId="8" xfId="0" applyNumberFormat="1" applyFont="1" applyFill="1" applyBorder="1" applyAlignment="1">
      <alignment horizontal="center" vertical="top" wrapText="1"/>
    </xf>
    <xf numFmtId="17" fontId="17" fillId="17" borderId="9" xfId="0" applyNumberFormat="1" applyFont="1" applyFill="1" applyBorder="1" applyAlignment="1">
      <alignment horizontal="center" vertical="top" wrapText="1"/>
    </xf>
    <xf numFmtId="0" fontId="19" fillId="17" borderId="6" xfId="0" applyFont="1" applyFill="1" applyBorder="1" applyAlignment="1">
      <alignment horizontal="center" vertical="top" wrapText="1"/>
    </xf>
    <xf numFmtId="0" fontId="19" fillId="17" borderId="8" xfId="0" applyFont="1" applyFill="1" applyBorder="1" applyAlignment="1">
      <alignment horizontal="center" vertical="top" wrapText="1"/>
    </xf>
    <xf numFmtId="0" fontId="19" fillId="17" borderId="9" xfId="0" applyFont="1" applyFill="1" applyBorder="1" applyAlignment="1">
      <alignment horizontal="center" vertical="top" wrapText="1"/>
    </xf>
    <xf numFmtId="0" fontId="17" fillId="17" borderId="6" xfId="0" applyFont="1" applyFill="1" applyBorder="1" applyAlignment="1">
      <alignment horizontal="center" vertical="top" textRotation="90"/>
    </xf>
    <xf numFmtId="0" fontId="17" fillId="17" borderId="8" xfId="0" applyFont="1" applyFill="1" applyBorder="1" applyAlignment="1">
      <alignment horizontal="center" vertical="top" textRotation="90"/>
    </xf>
    <xf numFmtId="0" fontId="17" fillId="17" borderId="9" xfId="0" applyFont="1" applyFill="1" applyBorder="1" applyAlignment="1">
      <alignment horizontal="center" vertical="top" textRotation="90"/>
    </xf>
    <xf numFmtId="17" fontId="17" fillId="17" borderId="6" xfId="0" applyNumberFormat="1" applyFont="1" applyFill="1" applyBorder="1" applyAlignment="1">
      <alignment horizontal="center" vertical="top"/>
    </xf>
    <xf numFmtId="17" fontId="17" fillId="17" borderId="8" xfId="0" applyNumberFormat="1" applyFont="1" applyFill="1" applyBorder="1" applyAlignment="1">
      <alignment horizontal="center" vertical="top"/>
    </xf>
    <xf numFmtId="17" fontId="17" fillId="17" borderId="9" xfId="0" applyNumberFormat="1" applyFont="1" applyFill="1" applyBorder="1" applyAlignment="1">
      <alignment horizontal="center" vertical="top"/>
    </xf>
    <xf numFmtId="3" fontId="17" fillId="0" borderId="9" xfId="0" applyNumberFormat="1" applyFont="1" applyBorder="1" applyAlignment="1">
      <alignment horizontal="center" vertical="center" textRotation="90"/>
    </xf>
    <xf numFmtId="17" fontId="17" fillId="0" borderId="8" xfId="0" applyNumberFormat="1" applyFont="1" applyBorder="1" applyAlignment="1">
      <alignment horizontal="center" vertical="top"/>
    </xf>
    <xf numFmtId="17" fontId="17" fillId="0" borderId="9" xfId="0" applyNumberFormat="1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 textRotation="90" wrapText="1" readingOrder="1"/>
    </xf>
    <xf numFmtId="0" fontId="17" fillId="0" borderId="8" xfId="0" applyFont="1" applyBorder="1" applyAlignment="1">
      <alignment horizontal="center" vertical="top" textRotation="90" wrapText="1" readingOrder="1"/>
    </xf>
    <xf numFmtId="0" fontId="17" fillId="0" borderId="14" xfId="0" applyFont="1" applyBorder="1" applyAlignment="1">
      <alignment horizontal="center" vertical="top" textRotation="90" wrapText="1" readingOrder="1"/>
    </xf>
    <xf numFmtId="17" fontId="17" fillId="0" borderId="6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textRotation="90" wrapText="1" readingOrder="1"/>
    </xf>
    <xf numFmtId="3" fontId="17" fillId="0" borderId="6" xfId="0" applyNumberFormat="1" applyFont="1" applyBorder="1" applyAlignment="1">
      <alignment horizontal="center" vertical="top" textRotation="90"/>
    </xf>
    <xf numFmtId="3" fontId="17" fillId="0" borderId="8" xfId="0" applyNumberFormat="1" applyFont="1" applyBorder="1" applyAlignment="1">
      <alignment horizontal="center" vertical="top" textRotation="90"/>
    </xf>
    <xf numFmtId="3" fontId="17" fillId="0" borderId="9" xfId="0" applyNumberFormat="1" applyFont="1" applyBorder="1" applyAlignment="1">
      <alignment horizontal="center" vertical="top" textRotation="90"/>
    </xf>
    <xf numFmtId="0" fontId="17" fillId="3" borderId="8" xfId="0" applyFont="1" applyFill="1" applyBorder="1" applyAlignment="1">
      <alignment horizontal="center" vertical="top"/>
    </xf>
    <xf numFmtId="0" fontId="17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left" vertical="top" wrapText="1"/>
    </xf>
    <xf numFmtId="0" fontId="17" fillId="3" borderId="14" xfId="0" applyFont="1" applyFill="1" applyBorder="1" applyAlignment="1">
      <alignment horizontal="center" vertical="top" textRotation="90"/>
    </xf>
    <xf numFmtId="0" fontId="19" fillId="17" borderId="6" xfId="1" applyNumberFormat="1" applyFont="1" applyFill="1" applyBorder="1" applyAlignment="1">
      <alignment horizontal="center" vertical="center" textRotation="90" wrapText="1"/>
    </xf>
    <xf numFmtId="0" fontId="19" fillId="17" borderId="8" xfId="1" applyNumberFormat="1" applyFont="1" applyFill="1" applyBorder="1" applyAlignment="1">
      <alignment horizontal="center" vertical="center" textRotation="90" wrapText="1"/>
    </xf>
    <xf numFmtId="3" fontId="19" fillId="17" borderId="6" xfId="1" applyNumberFormat="1" applyFont="1" applyFill="1" applyBorder="1" applyAlignment="1">
      <alignment horizontal="center" vertical="center" textRotation="90" wrapText="1"/>
    </xf>
    <xf numFmtId="0" fontId="19" fillId="17" borderId="7" xfId="0" applyFont="1" applyFill="1" applyBorder="1" applyAlignment="1">
      <alignment horizontal="left" vertical="top" wrapText="1"/>
    </xf>
    <xf numFmtId="0" fontId="19" fillId="17" borderId="10" xfId="0" applyFont="1" applyFill="1" applyBorder="1" applyAlignment="1">
      <alignment horizontal="left" vertical="top" wrapText="1"/>
    </xf>
    <xf numFmtId="0" fontId="19" fillId="17" borderId="11" xfId="0" applyFont="1" applyFill="1" applyBorder="1" applyAlignment="1">
      <alignment horizontal="left" vertical="top" wrapText="1"/>
    </xf>
    <xf numFmtId="0" fontId="19" fillId="17" borderId="2" xfId="0" applyFont="1" applyFill="1" applyBorder="1" applyAlignment="1">
      <alignment horizontal="left" vertical="top" wrapText="1"/>
    </xf>
    <xf numFmtId="0" fontId="19" fillId="17" borderId="6" xfId="0" applyFont="1" applyFill="1" applyBorder="1" applyAlignment="1">
      <alignment horizontal="center" vertical="center" textRotation="90" wrapText="1"/>
    </xf>
    <xf numFmtId="0" fontId="19" fillId="17" borderId="8" xfId="0" applyFont="1" applyFill="1" applyBorder="1" applyAlignment="1">
      <alignment horizontal="center" vertical="center" textRotation="90" wrapText="1"/>
    </xf>
    <xf numFmtId="0" fontId="19" fillId="17" borderId="6" xfId="0" applyFont="1" applyFill="1" applyBorder="1" applyAlignment="1">
      <alignment horizontal="center" vertical="center" wrapText="1"/>
    </xf>
    <xf numFmtId="0" fontId="19" fillId="17" borderId="8" xfId="0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horizontal="center" vertical="top" wrapText="1"/>
    </xf>
    <xf numFmtId="0" fontId="17" fillId="17" borderId="8" xfId="0" applyFont="1" applyFill="1" applyBorder="1" applyAlignment="1">
      <alignment horizontal="center" vertical="top" wrapText="1"/>
    </xf>
    <xf numFmtId="0" fontId="17" fillId="17" borderId="9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168" fontId="17" fillId="2" borderId="20" xfId="0" applyNumberFormat="1" applyFont="1" applyFill="1" applyBorder="1" applyAlignment="1">
      <alignment horizontal="center" vertical="top" textRotation="90" wrapText="1"/>
    </xf>
    <xf numFmtId="168" fontId="17" fillId="2" borderId="23" xfId="0" applyNumberFormat="1" applyFont="1" applyFill="1" applyBorder="1" applyAlignment="1">
      <alignment horizontal="center" vertical="top" textRotation="90" wrapText="1"/>
    </xf>
    <xf numFmtId="0" fontId="28" fillId="0" borderId="28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19" fillId="0" borderId="23" xfId="0" applyFont="1" applyBorder="1"/>
    <xf numFmtId="0" fontId="22" fillId="0" borderId="3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29" xfId="0" applyFont="1" applyBorder="1"/>
    <xf numFmtId="0" fontId="19" fillId="0" borderId="28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2" xfId="0" applyFont="1" applyBorder="1"/>
    <xf numFmtId="0" fontId="17" fillId="2" borderId="20" xfId="0" applyFont="1" applyFill="1" applyBorder="1" applyAlignment="1">
      <alignment horizontal="center" vertical="top" textRotation="90" wrapText="1"/>
    </xf>
    <xf numFmtId="0" fontId="17" fillId="2" borderId="23" xfId="0" applyFont="1" applyFill="1" applyBorder="1" applyAlignment="1">
      <alignment horizontal="center" vertical="top" textRotation="90" wrapText="1"/>
    </xf>
    <xf numFmtId="169" fontId="17" fillId="2" borderId="20" xfId="0" applyNumberFormat="1" applyFont="1" applyFill="1" applyBorder="1" applyAlignment="1">
      <alignment horizontal="center" vertical="top" wrapText="1"/>
    </xf>
    <xf numFmtId="169" fontId="17" fillId="2" borderId="23" xfId="0" applyNumberFormat="1" applyFont="1" applyFill="1" applyBorder="1" applyAlignment="1">
      <alignment horizontal="center" vertical="top" wrapText="1"/>
    </xf>
    <xf numFmtId="167" fontId="17" fillId="2" borderId="20" xfId="0" applyNumberFormat="1" applyFont="1" applyFill="1" applyBorder="1" applyAlignment="1">
      <alignment horizontal="center" vertical="top" textRotation="90" wrapText="1"/>
    </xf>
    <xf numFmtId="167" fontId="17" fillId="2" borderId="23" xfId="0" applyNumberFormat="1" applyFont="1" applyFill="1" applyBorder="1" applyAlignment="1">
      <alignment horizontal="center" vertical="top" textRotation="90" wrapText="1"/>
    </xf>
    <xf numFmtId="3" fontId="17" fillId="2" borderId="20" xfId="0" applyNumberFormat="1" applyFont="1" applyFill="1" applyBorder="1" applyAlignment="1">
      <alignment horizontal="center" vertical="top" textRotation="90"/>
    </xf>
    <xf numFmtId="3" fontId="17" fillId="2" borderId="23" xfId="0" applyNumberFormat="1" applyFont="1" applyFill="1" applyBorder="1" applyAlignment="1">
      <alignment horizontal="center" vertical="top" textRotation="90"/>
    </xf>
    <xf numFmtId="0" fontId="22" fillId="0" borderId="1" xfId="0" applyFont="1" applyBorder="1" applyAlignment="1">
      <alignment horizontal="left" vertical="center"/>
    </xf>
    <xf numFmtId="43" fontId="17" fillId="2" borderId="6" xfId="1" applyFont="1" applyFill="1" applyBorder="1" applyAlignment="1">
      <alignment horizontal="center" vertical="top" textRotation="90" wrapText="1"/>
    </xf>
    <xf numFmtId="43" fontId="17" fillId="2" borderId="8" xfId="1" applyFont="1" applyFill="1" applyBorder="1" applyAlignment="1">
      <alignment horizontal="center" vertical="top" textRotation="90" wrapText="1"/>
    </xf>
    <xf numFmtId="43" fontId="17" fillId="2" borderId="9" xfId="1" applyFont="1" applyFill="1" applyBorder="1" applyAlignment="1">
      <alignment horizontal="center" vertical="top" textRotation="90" wrapText="1"/>
    </xf>
    <xf numFmtId="0" fontId="17" fillId="2" borderId="6" xfId="0" applyFont="1" applyFill="1" applyBorder="1" applyAlignment="1">
      <alignment horizontal="center" vertical="top" textRotation="90" wrapText="1"/>
    </xf>
    <xf numFmtId="0" fontId="17" fillId="2" borderId="8" xfId="0" applyFont="1" applyFill="1" applyBorder="1" applyAlignment="1">
      <alignment horizontal="center" vertical="top" textRotation="90" wrapText="1"/>
    </xf>
    <xf numFmtId="0" fontId="17" fillId="2" borderId="9" xfId="0" applyFont="1" applyFill="1" applyBorder="1" applyAlignment="1">
      <alignment horizontal="center" vertical="top" textRotation="90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15" fontId="17" fillId="2" borderId="6" xfId="0" applyNumberFormat="1" applyFont="1" applyFill="1" applyBorder="1" applyAlignment="1">
      <alignment horizontal="center" vertical="top" wrapText="1"/>
    </xf>
    <xf numFmtId="4" fontId="17" fillId="2" borderId="6" xfId="1" applyNumberFormat="1" applyFont="1" applyFill="1" applyBorder="1" applyAlignment="1">
      <alignment horizontal="center" vertical="top" textRotation="90" wrapText="1"/>
    </xf>
    <xf numFmtId="4" fontId="17" fillId="2" borderId="8" xfId="1" applyNumberFormat="1" applyFont="1" applyFill="1" applyBorder="1" applyAlignment="1">
      <alignment horizontal="center" vertical="top" textRotation="90" wrapText="1"/>
    </xf>
    <xf numFmtId="4" fontId="17" fillId="2" borderId="9" xfId="1" applyNumberFormat="1" applyFont="1" applyFill="1" applyBorder="1" applyAlignment="1">
      <alignment horizontal="center" vertical="top" textRotation="90" wrapText="1"/>
    </xf>
    <xf numFmtId="0" fontId="28" fillId="0" borderId="20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168" fontId="17" fillId="2" borderId="22" xfId="0" applyNumberFormat="1" applyFont="1" applyFill="1" applyBorder="1" applyAlignment="1">
      <alignment horizontal="center" vertical="top" textRotation="90" wrapText="1"/>
    </xf>
    <xf numFmtId="3" fontId="17" fillId="2" borderId="22" xfId="0" applyNumberFormat="1" applyFont="1" applyFill="1" applyBorder="1" applyAlignment="1">
      <alignment horizontal="center" vertical="top" textRotation="90"/>
    </xf>
    <xf numFmtId="167" fontId="17" fillId="2" borderId="22" xfId="0" applyNumberFormat="1" applyFont="1" applyFill="1" applyBorder="1" applyAlignment="1">
      <alignment horizontal="center" vertical="top" textRotation="90" wrapText="1"/>
    </xf>
    <xf numFmtId="0" fontId="19" fillId="0" borderId="20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7" fillId="2" borderId="22" xfId="0" applyFont="1" applyFill="1" applyBorder="1" applyAlignment="1">
      <alignment horizontal="center" vertical="top" textRotation="90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22" xfId="0" applyFont="1" applyFill="1" applyBorder="1" applyAlignment="1">
      <alignment horizontal="center" vertical="top" wrapText="1"/>
    </xf>
    <xf numFmtId="0" fontId="17" fillId="2" borderId="2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34" fillId="0" borderId="6" xfId="1" applyNumberFormat="1" applyFont="1" applyBorder="1" applyAlignment="1">
      <alignment horizontal="center" vertical="top" textRotation="90" wrapText="1"/>
    </xf>
    <xf numFmtId="164" fontId="34" fillId="0" borderId="8" xfId="1" applyNumberFormat="1" applyFont="1" applyBorder="1" applyAlignment="1">
      <alignment horizontal="center" vertical="top" textRotation="90" wrapText="1"/>
    </xf>
    <xf numFmtId="164" fontId="34" fillId="0" borderId="9" xfId="1" applyNumberFormat="1" applyFont="1" applyBorder="1" applyAlignment="1">
      <alignment horizontal="center" vertical="top" textRotation="90" wrapText="1"/>
    </xf>
    <xf numFmtId="0" fontId="34" fillId="0" borderId="6" xfId="0" applyFont="1" applyBorder="1" applyAlignment="1">
      <alignment vertical="top" wrapText="1" readingOrder="1"/>
    </xf>
    <xf numFmtId="0" fontId="34" fillId="0" borderId="8" xfId="0" applyFont="1" applyBorder="1" applyAlignment="1">
      <alignment vertical="top" wrapText="1" readingOrder="1"/>
    </xf>
    <xf numFmtId="0" fontId="34" fillId="0" borderId="9" xfId="0" applyFont="1" applyBorder="1" applyAlignment="1">
      <alignment vertical="top" wrapText="1" readingOrder="1"/>
    </xf>
    <xf numFmtId="3" fontId="34" fillId="2" borderId="6" xfId="1" applyNumberFormat="1" applyFont="1" applyFill="1" applyBorder="1" applyAlignment="1">
      <alignment horizontal="center" vertical="top" wrapText="1" readingOrder="1"/>
    </xf>
    <xf numFmtId="3" fontId="34" fillId="2" borderId="8" xfId="1" applyNumberFormat="1" applyFont="1" applyFill="1" applyBorder="1" applyAlignment="1">
      <alignment horizontal="center" vertical="top" wrapText="1" readingOrder="1"/>
    </xf>
    <xf numFmtId="3" fontId="34" fillId="2" borderId="9" xfId="1" applyNumberFormat="1" applyFont="1" applyFill="1" applyBorder="1" applyAlignment="1">
      <alignment horizontal="center" vertical="top" wrapText="1" readingOrder="1"/>
    </xf>
    <xf numFmtId="0" fontId="34" fillId="10" borderId="6" xfId="0" applyFont="1" applyFill="1" applyBorder="1" applyAlignment="1">
      <alignment horizontal="center" vertical="top" wrapText="1" readingOrder="1"/>
    </xf>
    <xf numFmtId="0" fontId="34" fillId="10" borderId="8" xfId="0" applyFont="1" applyFill="1" applyBorder="1" applyAlignment="1">
      <alignment horizontal="center" vertical="top" wrapText="1" readingOrder="1"/>
    </xf>
    <xf numFmtId="0" fontId="34" fillId="10" borderId="9" xfId="0" applyFont="1" applyFill="1" applyBorder="1" applyAlignment="1">
      <alignment horizontal="center" vertical="top" wrapText="1" readingOrder="1"/>
    </xf>
    <xf numFmtId="49" fontId="34" fillId="10" borderId="6" xfId="1" applyNumberFormat="1" applyFont="1" applyFill="1" applyBorder="1" applyAlignment="1">
      <alignment horizontal="center" vertical="top" wrapText="1" readingOrder="1"/>
    </xf>
    <xf numFmtId="49" fontId="34" fillId="10" borderId="8" xfId="1" applyNumberFormat="1" applyFont="1" applyFill="1" applyBorder="1" applyAlignment="1">
      <alignment horizontal="center" vertical="top" wrapText="1" readingOrder="1"/>
    </xf>
    <xf numFmtId="49" fontId="34" fillId="10" borderId="9" xfId="1" applyNumberFormat="1" applyFont="1" applyFill="1" applyBorder="1" applyAlignment="1">
      <alignment horizontal="center" vertical="top" wrapText="1" readingOrder="1"/>
    </xf>
    <xf numFmtId="3" fontId="34" fillId="10" borderId="6" xfId="1" applyNumberFormat="1" applyFont="1" applyFill="1" applyBorder="1" applyAlignment="1">
      <alignment horizontal="center" vertical="top" wrapText="1" readingOrder="1"/>
    </xf>
    <xf numFmtId="3" fontId="34" fillId="10" borderId="8" xfId="1" applyNumberFormat="1" applyFont="1" applyFill="1" applyBorder="1" applyAlignment="1">
      <alignment horizontal="center" vertical="top" wrapText="1" readingOrder="1"/>
    </xf>
    <xf numFmtId="3" fontId="34" fillId="10" borderId="9" xfId="1" applyNumberFormat="1" applyFont="1" applyFill="1" applyBorder="1" applyAlignment="1">
      <alignment horizontal="center" vertical="top" wrapText="1" readingOrder="1"/>
    </xf>
    <xf numFmtId="0" fontId="34" fillId="2" borderId="6" xfId="11" applyFont="1" applyFill="1" applyBorder="1" applyAlignment="1">
      <alignment vertical="top" wrapText="1"/>
    </xf>
    <xf numFmtId="0" fontId="34" fillId="2" borderId="9" xfId="11" applyFont="1" applyFill="1" applyBorder="1" applyAlignment="1">
      <alignment vertical="top" wrapText="1"/>
    </xf>
    <xf numFmtId="3" fontId="34" fillId="2" borderId="6" xfId="11" applyNumberFormat="1" applyFont="1" applyFill="1" applyBorder="1" applyAlignment="1">
      <alignment horizontal="center" vertical="center"/>
    </xf>
    <xf numFmtId="3" fontId="34" fillId="2" borderId="9" xfId="11" applyNumberFormat="1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/>
    </xf>
    <xf numFmtId="0" fontId="34" fillId="0" borderId="6" xfId="0" applyFont="1" applyBorder="1" applyAlignment="1">
      <alignment horizontal="center" vertical="top" wrapText="1" readingOrder="1"/>
    </xf>
    <xf numFmtId="0" fontId="34" fillId="0" borderId="8" xfId="0" applyFont="1" applyBorder="1" applyAlignment="1">
      <alignment horizontal="center" vertical="top" wrapText="1" readingOrder="1"/>
    </xf>
    <xf numFmtId="0" fontId="34" fillId="0" borderId="9" xfId="0" applyFont="1" applyBorder="1" applyAlignment="1">
      <alignment horizontal="center" vertical="top" wrapText="1" readingOrder="1"/>
    </xf>
    <xf numFmtId="0" fontId="34" fillId="8" borderId="6" xfId="0" applyFont="1" applyFill="1" applyBorder="1" applyAlignment="1">
      <alignment horizontal="center" vertical="center" wrapText="1"/>
    </xf>
    <xf numFmtId="0" fontId="34" fillId="8" borderId="9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8" borderId="8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4" fillId="8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vertic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22" fillId="10" borderId="3" xfId="0" applyFont="1" applyFill="1" applyBorder="1" applyAlignment="1">
      <alignment horizontal="center" vertical="top" wrapText="1"/>
    </xf>
    <xf numFmtId="0" fontId="22" fillId="10" borderId="4" xfId="0" applyFont="1" applyFill="1" applyBorder="1" applyAlignment="1">
      <alignment horizontal="center" vertical="top" wrapText="1"/>
    </xf>
    <xf numFmtId="0" fontId="22" fillId="10" borderId="5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 wrapText="1"/>
    </xf>
    <xf numFmtId="0" fontId="22" fillId="2" borderId="9" xfId="0" applyFont="1" applyFill="1" applyBorder="1" applyAlignment="1">
      <alignment horizontal="left" vertical="top" wrapText="1"/>
    </xf>
    <xf numFmtId="3" fontId="21" fillId="0" borderId="6" xfId="1" applyNumberFormat="1" applyFont="1" applyBorder="1" applyAlignment="1">
      <alignment horizontal="center" vertical="center" textRotation="90" wrapText="1"/>
    </xf>
    <xf numFmtId="0" fontId="21" fillId="0" borderId="9" xfId="1" applyNumberFormat="1" applyFont="1" applyBorder="1" applyAlignment="1">
      <alignment horizontal="center" vertical="center" textRotation="90" wrapText="1"/>
    </xf>
    <xf numFmtId="0" fontId="22" fillId="10" borderId="1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17" fillId="0" borderId="6" xfId="25" applyFont="1" applyBorder="1" applyAlignment="1">
      <alignment horizontal="left" vertical="top"/>
    </xf>
    <xf numFmtId="0" fontId="17" fillId="0" borderId="8" xfId="25" applyFont="1" applyBorder="1" applyAlignment="1">
      <alignment horizontal="left" vertical="top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textRotation="90" wrapText="1"/>
    </xf>
    <xf numFmtId="3" fontId="19" fillId="0" borderId="6" xfId="1" applyNumberFormat="1" applyFont="1" applyBorder="1" applyAlignment="1">
      <alignment horizontal="center" vertical="center" textRotation="90" wrapText="1"/>
    </xf>
    <xf numFmtId="0" fontId="19" fillId="0" borderId="8" xfId="1" applyNumberFormat="1" applyFont="1" applyBorder="1" applyAlignment="1">
      <alignment horizontal="center" vertical="center" textRotation="90" wrapText="1"/>
    </xf>
    <xf numFmtId="0" fontId="19" fillId="0" borderId="9" xfId="1" applyNumberFormat="1" applyFont="1" applyBorder="1" applyAlignment="1">
      <alignment horizontal="center" vertical="center" textRotation="90" wrapText="1"/>
    </xf>
    <xf numFmtId="0" fontId="17" fillId="0" borderId="2" xfId="25" applyFont="1" applyBorder="1" applyAlignment="1">
      <alignment horizontal="left" vertical="top" wrapText="1"/>
    </xf>
    <xf numFmtId="0" fontId="17" fillId="0" borderId="6" xfId="25" applyFont="1" applyBorder="1" applyAlignment="1">
      <alignment horizontal="center" vertical="top"/>
    </xf>
    <xf numFmtId="0" fontId="17" fillId="0" borderId="8" xfId="25" applyFont="1" applyBorder="1" applyAlignment="1">
      <alignment horizontal="center" vertical="top"/>
    </xf>
    <xf numFmtId="0" fontId="17" fillId="0" borderId="9" xfId="25" applyFont="1" applyBorder="1" applyAlignment="1">
      <alignment horizontal="center" vertical="top"/>
    </xf>
    <xf numFmtId="0" fontId="21" fillId="0" borderId="8" xfId="1" applyNumberFormat="1" applyFont="1" applyBorder="1" applyAlignment="1">
      <alignment horizontal="center" vertical="center" textRotation="90" wrapText="1"/>
    </xf>
    <xf numFmtId="0" fontId="21" fillId="10" borderId="3" xfId="0" applyFont="1" applyFill="1" applyBorder="1" applyAlignment="1">
      <alignment horizontal="center" vertical="top" wrapText="1"/>
    </xf>
    <xf numFmtId="0" fontId="21" fillId="10" borderId="4" xfId="0" applyFont="1" applyFill="1" applyBorder="1" applyAlignment="1">
      <alignment horizontal="center" vertical="top" wrapText="1"/>
    </xf>
    <xf numFmtId="0" fontId="22" fillId="10" borderId="2" xfId="0" applyFont="1" applyFill="1" applyBorder="1" applyAlignment="1">
      <alignment horizontal="center" vertical="top" wrapText="1"/>
    </xf>
    <xf numFmtId="3" fontId="19" fillId="0" borderId="6" xfId="1" applyNumberFormat="1" applyFont="1" applyBorder="1" applyAlignment="1">
      <alignment horizontal="center" vertical="center" textRotation="90"/>
    </xf>
    <xf numFmtId="3" fontId="19" fillId="0" borderId="9" xfId="1" applyNumberFormat="1" applyFont="1" applyBorder="1" applyAlignment="1">
      <alignment horizontal="center" vertical="center" textRotation="90"/>
    </xf>
    <xf numFmtId="0" fontId="21" fillId="10" borderId="5" xfId="0" applyFont="1" applyFill="1" applyBorder="1" applyAlignment="1">
      <alignment horizontal="center" vertical="top" wrapText="1"/>
    </xf>
    <xf numFmtId="0" fontId="21" fillId="10" borderId="2" xfId="0" applyFont="1" applyFill="1" applyBorder="1" applyAlignment="1">
      <alignment horizontal="center" vertical="top" wrapText="1"/>
    </xf>
    <xf numFmtId="3" fontId="19" fillId="0" borderId="8" xfId="1" applyNumberFormat="1" applyFont="1" applyBorder="1" applyAlignment="1">
      <alignment horizontal="center" vertical="center" textRotation="90"/>
    </xf>
    <xf numFmtId="3" fontId="22" fillId="2" borderId="6" xfId="0" applyNumberFormat="1" applyFont="1" applyFill="1" applyBorder="1" applyAlignment="1">
      <alignment horizontal="center" vertical="center" textRotation="90" wrapText="1"/>
    </xf>
    <xf numFmtId="0" fontId="22" fillId="2" borderId="8" xfId="0" applyFont="1" applyFill="1" applyBorder="1" applyAlignment="1">
      <alignment horizontal="center" vertical="center" textRotation="90" wrapText="1"/>
    </xf>
    <xf numFmtId="0" fontId="22" fillId="2" borderId="9" xfId="0" applyFont="1" applyFill="1" applyBorder="1" applyAlignment="1">
      <alignment horizontal="center" vertical="center" textRotation="90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top" wrapText="1"/>
    </xf>
    <xf numFmtId="0" fontId="29" fillId="2" borderId="6" xfId="0" applyFont="1" applyFill="1" applyBorder="1" applyAlignment="1">
      <alignment vertical="center" textRotation="90" wrapText="1"/>
    </xf>
    <xf numFmtId="0" fontId="29" fillId="2" borderId="8" xfId="0" applyFont="1" applyFill="1" applyBorder="1" applyAlignment="1">
      <alignment vertical="center" textRotation="90" wrapText="1"/>
    </xf>
    <xf numFmtId="0" fontId="29" fillId="2" borderId="9" xfId="0" applyFont="1" applyFill="1" applyBorder="1" applyAlignment="1">
      <alignment vertical="center" textRotation="90" wrapText="1"/>
    </xf>
    <xf numFmtId="0" fontId="35" fillId="2" borderId="6" xfId="0" applyFont="1" applyFill="1" applyBorder="1" applyAlignment="1">
      <alignment horizontal="center" vertical="center" textRotation="90" wrapText="1"/>
    </xf>
    <xf numFmtId="0" fontId="35" fillId="2" borderId="8" xfId="0" applyFont="1" applyFill="1" applyBorder="1" applyAlignment="1">
      <alignment horizontal="center" vertical="center" textRotation="90" wrapText="1"/>
    </xf>
    <xf numFmtId="0" fontId="35" fillId="2" borderId="9" xfId="0" applyFont="1" applyFill="1" applyBorder="1" applyAlignment="1">
      <alignment horizontal="center" vertical="center" textRotation="90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center" vertical="top" wrapText="1"/>
    </xf>
    <xf numFmtId="164" fontId="19" fillId="6" borderId="6" xfId="1" applyNumberFormat="1" applyFont="1" applyFill="1" applyBorder="1" applyAlignment="1">
      <alignment horizontal="left" vertical="top" wrapText="1"/>
    </xf>
    <xf numFmtId="164" fontId="19" fillId="6" borderId="8" xfId="1" applyNumberFormat="1" applyFont="1" applyFill="1" applyBorder="1" applyAlignment="1">
      <alignment horizontal="left" vertical="top" wrapText="1"/>
    </xf>
    <xf numFmtId="17" fontId="19" fillId="6" borderId="6" xfId="1" applyNumberFormat="1" applyFont="1" applyFill="1" applyBorder="1" applyAlignment="1">
      <alignment horizontal="center" vertical="top" wrapText="1"/>
    </xf>
    <xf numFmtId="0" fontId="19" fillId="6" borderId="8" xfId="1" applyNumberFormat="1" applyFont="1" applyFill="1" applyBorder="1" applyAlignment="1">
      <alignment horizontal="center" vertical="top" wrapText="1"/>
    </xf>
    <xf numFmtId="164" fontId="19" fillId="6" borderId="6" xfId="1" applyNumberFormat="1" applyFont="1" applyFill="1" applyBorder="1" applyAlignment="1">
      <alignment horizontal="center" vertical="top" textRotation="90" wrapText="1" readingOrder="1"/>
    </xf>
    <xf numFmtId="164" fontId="19" fillId="6" borderId="8" xfId="1" applyNumberFormat="1" applyFont="1" applyFill="1" applyBorder="1" applyAlignment="1">
      <alignment horizontal="center" vertical="top" textRotation="90" wrapText="1" readingOrder="1"/>
    </xf>
    <xf numFmtId="164" fontId="19" fillId="0" borderId="8" xfId="1" applyNumberFormat="1" applyFont="1" applyBorder="1" applyAlignment="1">
      <alignment horizontal="center" vertical="top" textRotation="90" wrapText="1" readingOrder="1"/>
    </xf>
    <xf numFmtId="164" fontId="19" fillId="0" borderId="6" xfId="1" applyNumberFormat="1" applyFont="1" applyFill="1" applyBorder="1" applyAlignment="1">
      <alignment horizontal="left" vertical="top" wrapText="1"/>
    </xf>
    <xf numFmtId="164" fontId="19" fillId="0" borderId="8" xfId="1" applyNumberFormat="1" applyFont="1" applyFill="1" applyBorder="1" applyAlignment="1">
      <alignment horizontal="left" vertical="top" wrapText="1"/>
    </xf>
    <xf numFmtId="164" fontId="19" fillId="2" borderId="6" xfId="1" applyNumberFormat="1" applyFont="1" applyFill="1" applyBorder="1" applyAlignment="1">
      <alignment horizontal="left" vertical="top" wrapText="1"/>
    </xf>
    <xf numFmtId="164" fontId="19" fillId="2" borderId="8" xfId="1" applyNumberFormat="1" applyFont="1" applyFill="1" applyBorder="1" applyAlignment="1">
      <alignment horizontal="left" vertical="top" wrapText="1"/>
    </xf>
    <xf numFmtId="17" fontId="19" fillId="0" borderId="6" xfId="1" applyNumberFormat="1" applyFont="1" applyFill="1" applyBorder="1" applyAlignment="1">
      <alignment horizontal="center" vertical="top" wrapText="1"/>
    </xf>
    <xf numFmtId="0" fontId="19" fillId="0" borderId="8" xfId="1" applyNumberFormat="1" applyFont="1" applyFill="1" applyBorder="1" applyAlignment="1">
      <alignment horizontal="center" vertical="top" wrapText="1"/>
    </xf>
    <xf numFmtId="164" fontId="19" fillId="0" borderId="6" xfId="1" applyNumberFormat="1" applyFont="1" applyBorder="1" applyAlignment="1">
      <alignment horizontal="center" vertical="top" textRotation="90" wrapText="1" readingOrder="1"/>
    </xf>
    <xf numFmtId="0" fontId="19" fillId="14" borderId="3" xfId="0" applyFont="1" applyFill="1" applyBorder="1" applyAlignment="1">
      <alignment horizontal="center"/>
    </xf>
    <xf numFmtId="0" fontId="19" fillId="14" borderId="4" xfId="0" applyFont="1" applyFill="1" applyBorder="1" applyAlignment="1">
      <alignment horizontal="center"/>
    </xf>
    <xf numFmtId="0" fontId="19" fillId="14" borderId="5" xfId="0" applyFont="1" applyFill="1" applyBorder="1" applyAlignment="1">
      <alignment horizontal="center"/>
    </xf>
    <xf numFmtId="164" fontId="19" fillId="6" borderId="6" xfId="1" applyNumberFormat="1" applyFont="1" applyFill="1" applyBorder="1" applyAlignment="1">
      <alignment horizontal="left" vertical="top" textRotation="90" wrapText="1"/>
    </xf>
    <xf numFmtId="164" fontId="19" fillId="6" borderId="9" xfId="1" applyNumberFormat="1" applyFont="1" applyFill="1" applyBorder="1" applyAlignment="1">
      <alignment horizontal="left" vertical="top" textRotation="90" wrapText="1"/>
    </xf>
    <xf numFmtId="0" fontId="21" fillId="14" borderId="3" xfId="0" applyFont="1" applyFill="1" applyBorder="1" applyAlignment="1">
      <alignment horizontal="center"/>
    </xf>
    <xf numFmtId="0" fontId="21" fillId="14" borderId="4" xfId="0" applyFont="1" applyFill="1" applyBorder="1" applyAlignment="1">
      <alignment horizontal="center"/>
    </xf>
    <xf numFmtId="0" fontId="21" fillId="14" borderId="5" xfId="0" applyFont="1" applyFill="1" applyBorder="1" applyAlignment="1">
      <alignment horizontal="center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14" borderId="3" xfId="0" applyFont="1" applyFill="1" applyBorder="1" applyAlignment="1">
      <alignment horizontal="left" vertical="top" wrapText="1"/>
    </xf>
    <xf numFmtId="0" fontId="21" fillId="14" borderId="4" xfId="0" applyFont="1" applyFill="1" applyBorder="1" applyAlignment="1">
      <alignment horizontal="left" vertical="top" wrapText="1"/>
    </xf>
    <xf numFmtId="0" fontId="21" fillId="14" borderId="5" xfId="0" applyFont="1" applyFill="1" applyBorder="1" applyAlignment="1">
      <alignment horizontal="left" vertical="top" wrapText="1"/>
    </xf>
    <xf numFmtId="164" fontId="19" fillId="0" borderId="8" xfId="1" applyNumberFormat="1" applyFont="1" applyBorder="1" applyAlignment="1">
      <alignment horizontal="center" vertical="top" textRotation="90" wrapText="1"/>
    </xf>
    <xf numFmtId="17" fontId="19" fillId="0" borderId="8" xfId="1" applyNumberFormat="1" applyFont="1" applyFill="1" applyBorder="1" applyAlignment="1">
      <alignment horizontal="center" vertical="top" wrapText="1"/>
    </xf>
    <xf numFmtId="164" fontId="19" fillId="0" borderId="10" xfId="1" applyNumberFormat="1" applyFont="1" applyFill="1" applyBorder="1" applyAlignment="1">
      <alignment horizontal="left" vertical="top" wrapText="1"/>
    </xf>
    <xf numFmtId="164" fontId="19" fillId="0" borderId="9" xfId="1" applyNumberFormat="1" applyFont="1" applyFill="1" applyBorder="1" applyAlignment="1">
      <alignment horizontal="left" vertical="top" wrapText="1"/>
    </xf>
    <xf numFmtId="164" fontId="19" fillId="0" borderId="7" xfId="1" applyNumberFormat="1" applyFont="1" applyFill="1" applyBorder="1" applyAlignment="1">
      <alignment horizontal="left" vertical="top" wrapText="1"/>
    </xf>
    <xf numFmtId="164" fontId="19" fillId="2" borderId="14" xfId="1" applyNumberFormat="1" applyFont="1" applyFill="1" applyBorder="1" applyAlignment="1">
      <alignment horizontal="left" vertical="top" wrapText="1"/>
    </xf>
    <xf numFmtId="0" fontId="21" fillId="14" borderId="3" xfId="0" applyFont="1" applyFill="1" applyBorder="1" applyAlignment="1">
      <alignment horizontal="left" vertical="top"/>
    </xf>
    <xf numFmtId="0" fontId="21" fillId="14" borderId="4" xfId="0" applyFont="1" applyFill="1" applyBorder="1" applyAlignment="1">
      <alignment horizontal="left" vertical="top"/>
    </xf>
    <xf numFmtId="0" fontId="21" fillId="14" borderId="5" xfId="0" applyFont="1" applyFill="1" applyBorder="1" applyAlignment="1">
      <alignment horizontal="left" vertical="top"/>
    </xf>
    <xf numFmtId="164" fontId="19" fillId="11" borderId="6" xfId="1" applyNumberFormat="1" applyFont="1" applyFill="1" applyBorder="1" applyAlignment="1">
      <alignment horizontal="center" vertical="top" textRotation="90" wrapText="1" readingOrder="1"/>
    </xf>
    <xf numFmtId="164" fontId="19" fillId="11" borderId="8" xfId="1" applyNumberFormat="1" applyFont="1" applyFill="1" applyBorder="1" applyAlignment="1">
      <alignment horizontal="center" vertical="top" textRotation="90" wrapText="1" readingOrder="1"/>
    </xf>
    <xf numFmtId="0" fontId="19" fillId="6" borderId="6" xfId="0" applyFont="1" applyFill="1" applyBorder="1" applyAlignment="1">
      <alignment horizontal="left" vertical="top" wrapText="1"/>
    </xf>
    <xf numFmtId="0" fontId="19" fillId="6" borderId="8" xfId="0" applyFont="1" applyFill="1" applyBorder="1" applyAlignment="1">
      <alignment horizontal="left" vertical="top" wrapText="1"/>
    </xf>
    <xf numFmtId="0" fontId="19" fillId="6" borderId="9" xfId="0" applyFont="1" applyFill="1" applyBorder="1" applyAlignment="1">
      <alignment horizontal="left" vertical="top" wrapText="1"/>
    </xf>
    <xf numFmtId="17" fontId="19" fillId="6" borderId="6" xfId="0" applyNumberFormat="1" applyFont="1" applyFill="1" applyBorder="1" applyAlignment="1">
      <alignment horizontal="left" vertical="top" wrapText="1"/>
    </xf>
    <xf numFmtId="164" fontId="19" fillId="6" borderId="9" xfId="1" applyNumberFormat="1" applyFont="1" applyFill="1" applyBorder="1" applyAlignment="1">
      <alignment horizontal="left" vertical="top" wrapText="1"/>
    </xf>
    <xf numFmtId="164" fontId="19" fillId="6" borderId="10" xfId="1" applyNumberFormat="1" applyFont="1" applyFill="1" applyBorder="1" applyAlignment="1">
      <alignment horizontal="left" vertical="top" wrapText="1"/>
    </xf>
    <xf numFmtId="0" fontId="21" fillId="14" borderId="2" xfId="0" applyFont="1" applyFill="1" applyBorder="1" applyAlignment="1">
      <alignment horizontal="center"/>
    </xf>
    <xf numFmtId="164" fontId="21" fillId="14" borderId="2" xfId="1" applyNumberFormat="1" applyFont="1" applyFill="1" applyBorder="1" applyAlignment="1">
      <alignment horizontal="center"/>
    </xf>
    <xf numFmtId="17" fontId="19" fillId="0" borderId="6" xfId="0" applyNumberFormat="1" applyFont="1" applyBorder="1" applyAlignment="1">
      <alignment horizontal="left" vertical="top" wrapText="1"/>
    </xf>
    <xf numFmtId="164" fontId="19" fillId="0" borderId="6" xfId="1" applyNumberFormat="1" applyFont="1" applyBorder="1" applyAlignment="1">
      <alignment horizontal="center" vertical="top" textRotation="90" wrapText="1"/>
    </xf>
    <xf numFmtId="1" fontId="19" fillId="0" borderId="6" xfId="0" applyNumberFormat="1" applyFont="1" applyBorder="1" applyAlignment="1">
      <alignment horizontal="left" vertical="top" wrapText="1"/>
    </xf>
    <xf numFmtId="1" fontId="19" fillId="0" borderId="9" xfId="0" applyNumberFormat="1" applyFont="1" applyBorder="1" applyAlignment="1">
      <alignment horizontal="left" vertical="top" wrapText="1"/>
    </xf>
    <xf numFmtId="1" fontId="19" fillId="0" borderId="8" xfId="0" applyNumberFormat="1" applyFont="1" applyBorder="1" applyAlignment="1">
      <alignment horizontal="left" vertical="top" wrapText="1"/>
    </xf>
    <xf numFmtId="0" fontId="19" fillId="6" borderId="6" xfId="0" applyFont="1" applyFill="1" applyBorder="1" applyAlignment="1">
      <alignment horizontal="center" vertical="top" textRotation="90" wrapText="1"/>
    </xf>
    <xf numFmtId="0" fontId="19" fillId="6" borderId="8" xfId="0" applyFont="1" applyFill="1" applyBorder="1" applyAlignment="1">
      <alignment horizontal="center" vertical="top" textRotation="90" wrapText="1"/>
    </xf>
    <xf numFmtId="15" fontId="19" fillId="6" borderId="6" xfId="0" applyNumberFormat="1" applyFont="1" applyFill="1" applyBorder="1" applyAlignment="1">
      <alignment horizontal="center" vertical="top" wrapText="1"/>
    </xf>
    <xf numFmtId="164" fontId="19" fillId="6" borderId="6" xfId="1" applyNumberFormat="1" applyFont="1" applyFill="1" applyBorder="1" applyAlignment="1">
      <alignment horizontal="center" vertical="top" textRotation="90" wrapText="1"/>
    </xf>
    <xf numFmtId="164" fontId="19" fillId="6" borderId="8" xfId="1" applyNumberFormat="1" applyFont="1" applyFill="1" applyBorder="1" applyAlignment="1">
      <alignment horizontal="center" vertical="top" textRotation="90" wrapText="1"/>
    </xf>
    <xf numFmtId="164" fontId="19" fillId="0" borderId="9" xfId="1" applyNumberFormat="1" applyFont="1" applyBorder="1" applyAlignment="1">
      <alignment horizontal="center" vertical="top" textRotation="90" wrapText="1"/>
    </xf>
    <xf numFmtId="0" fontId="33" fillId="14" borderId="3" xfId="0" applyFont="1" applyFill="1" applyBorder="1" applyAlignment="1">
      <alignment horizontal="left" vertical="top" wrapText="1"/>
    </xf>
    <xf numFmtId="0" fontId="33" fillId="14" borderId="4" xfId="0" applyFont="1" applyFill="1" applyBorder="1" applyAlignment="1">
      <alignment horizontal="left" vertical="top" wrapText="1"/>
    </xf>
    <xf numFmtId="0" fontId="33" fillId="14" borderId="5" xfId="0" applyFont="1" applyFill="1" applyBorder="1" applyAlignment="1">
      <alignment horizontal="left" vertical="top" wrapText="1"/>
    </xf>
    <xf numFmtId="0" fontId="33" fillId="14" borderId="7" xfId="0" applyFont="1" applyFill="1" applyBorder="1" applyAlignment="1">
      <alignment horizontal="left" vertical="top" wrapText="1"/>
    </xf>
    <xf numFmtId="0" fontId="33" fillId="14" borderId="12" xfId="0" applyFont="1" applyFill="1" applyBorder="1" applyAlignment="1">
      <alignment horizontal="left" vertical="top" wrapText="1"/>
    </xf>
    <xf numFmtId="0" fontId="33" fillId="14" borderId="13" xfId="0" applyFont="1" applyFill="1" applyBorder="1" applyAlignment="1">
      <alignment horizontal="left" vertical="top" wrapText="1"/>
    </xf>
    <xf numFmtId="0" fontId="33" fillId="14" borderId="10" xfId="0" applyFont="1" applyFill="1" applyBorder="1" applyAlignment="1">
      <alignment horizontal="left" vertical="top" wrapText="1"/>
    </xf>
    <xf numFmtId="0" fontId="33" fillId="14" borderId="0" xfId="0" applyFont="1" applyFill="1" applyAlignment="1">
      <alignment horizontal="left" vertical="top" wrapText="1"/>
    </xf>
    <xf numFmtId="0" fontId="33" fillId="14" borderId="14" xfId="0" applyFont="1" applyFill="1" applyBorder="1" applyAlignment="1">
      <alignment horizontal="left" vertical="top" wrapText="1"/>
    </xf>
    <xf numFmtId="0" fontId="33" fillId="14" borderId="3" xfId="6" applyFont="1" applyFill="1" applyBorder="1" applyAlignment="1">
      <alignment horizontal="left" vertical="top"/>
    </xf>
    <xf numFmtId="0" fontId="33" fillId="14" borderId="4" xfId="6" applyFont="1" applyFill="1" applyBorder="1" applyAlignment="1">
      <alignment horizontal="left" vertical="top"/>
    </xf>
    <xf numFmtId="0" fontId="33" fillId="14" borderId="3" xfId="0" applyFont="1" applyFill="1" applyBorder="1" applyAlignment="1">
      <alignment horizontal="left" vertical="center" wrapText="1"/>
    </xf>
    <xf numFmtId="0" fontId="33" fillId="14" borderId="4" xfId="0" applyFont="1" applyFill="1" applyBorder="1" applyAlignment="1">
      <alignment horizontal="left" vertical="center" wrapText="1"/>
    </xf>
    <xf numFmtId="164" fontId="35" fillId="0" borderId="6" xfId="1" applyNumberFormat="1" applyFont="1" applyFill="1" applyBorder="1" applyAlignment="1">
      <alignment horizontal="center" vertical="center" textRotation="90" wrapText="1"/>
    </xf>
    <xf numFmtId="164" fontId="35" fillId="0" borderId="8" xfId="1" applyNumberFormat="1" applyFont="1" applyFill="1" applyBorder="1" applyAlignment="1">
      <alignment horizontal="center" vertical="center" textRotation="90" wrapText="1"/>
    </xf>
    <xf numFmtId="164" fontId="35" fillId="0" borderId="9" xfId="1" applyNumberFormat="1" applyFont="1" applyFill="1" applyBorder="1" applyAlignment="1">
      <alignment horizontal="center" vertical="center" textRotation="90" wrapText="1"/>
    </xf>
    <xf numFmtId="0" fontId="35" fillId="0" borderId="6" xfId="0" applyFont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34" fillId="0" borderId="6" xfId="6" applyFont="1" applyBorder="1" applyAlignment="1">
      <alignment horizontal="left" vertical="top" wrapText="1"/>
    </xf>
    <xf numFmtId="0" fontId="34" fillId="0" borderId="8" xfId="6" applyFont="1" applyBorder="1" applyAlignment="1">
      <alignment horizontal="left" vertical="top" wrapText="1"/>
    </xf>
    <xf numFmtId="0" fontId="34" fillId="0" borderId="9" xfId="6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top" textRotation="90" wrapText="1"/>
    </xf>
    <xf numFmtId="0" fontId="29" fillId="0" borderId="8" xfId="0" applyFont="1" applyBorder="1" applyAlignment="1">
      <alignment horizontal="center" vertical="top" textRotation="90" wrapText="1"/>
    </xf>
    <xf numFmtId="164" fontId="35" fillId="0" borderId="6" xfId="1" applyNumberFormat="1" applyFont="1" applyBorder="1" applyAlignment="1">
      <alignment horizontal="center" vertical="center" textRotation="90" wrapText="1"/>
    </xf>
    <xf numFmtId="164" fontId="35" fillId="0" borderId="8" xfId="1" applyNumberFormat="1" applyFont="1" applyBorder="1" applyAlignment="1">
      <alignment horizontal="center" vertical="center" textRotation="90" wrapText="1"/>
    </xf>
    <xf numFmtId="0" fontId="35" fillId="0" borderId="13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top" wrapText="1"/>
    </xf>
    <xf numFmtId="0" fontId="29" fillId="7" borderId="4" xfId="0" applyFont="1" applyFill="1" applyBorder="1" applyAlignment="1">
      <alignment horizontal="left" vertical="center" wrapText="1"/>
    </xf>
    <xf numFmtId="0" fontId="29" fillId="7" borderId="5" xfId="0" applyFont="1" applyFill="1" applyBorder="1" applyAlignment="1">
      <alignment horizontal="left" vertical="center" wrapText="1"/>
    </xf>
    <xf numFmtId="0" fontId="35" fillId="0" borderId="6" xfId="6" applyFont="1" applyBorder="1" applyAlignment="1">
      <alignment horizontal="left" vertical="top" wrapText="1"/>
    </xf>
    <xf numFmtId="0" fontId="35" fillId="0" borderId="8" xfId="6" applyFont="1" applyBorder="1" applyAlignment="1">
      <alignment horizontal="left" vertical="top" wrapText="1"/>
    </xf>
    <xf numFmtId="0" fontId="29" fillId="19" borderId="2" xfId="0" applyFont="1" applyFill="1" applyBorder="1" applyAlignment="1">
      <alignment horizontal="center" vertical="center" wrapText="1"/>
    </xf>
    <xf numFmtId="0" fontId="29" fillId="19" borderId="3" xfId="0" applyFont="1" applyFill="1" applyBorder="1" applyAlignment="1">
      <alignment horizontal="center" vertical="center" wrapText="1"/>
    </xf>
    <xf numFmtId="0" fontId="29" fillId="19" borderId="4" xfId="0" applyFont="1" applyFill="1" applyBorder="1" applyAlignment="1">
      <alignment horizontal="center" vertical="center" wrapText="1"/>
    </xf>
    <xf numFmtId="0" fontId="29" fillId="19" borderId="5" xfId="0" applyFont="1" applyFill="1" applyBorder="1" applyAlignment="1">
      <alignment horizontal="center" vertical="center" wrapText="1"/>
    </xf>
    <xf numFmtId="0" fontId="29" fillId="19" borderId="6" xfId="0" applyFont="1" applyFill="1" applyBorder="1" applyAlignment="1">
      <alignment horizontal="center" vertical="center" wrapText="1"/>
    </xf>
    <xf numFmtId="0" fontId="29" fillId="19" borderId="8" xfId="0" applyFont="1" applyFill="1" applyBorder="1" applyAlignment="1">
      <alignment horizontal="center" vertical="center" wrapText="1"/>
    </xf>
    <xf numFmtId="0" fontId="29" fillId="19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center" vertical="center"/>
    </xf>
  </cellXfs>
  <cellStyles count="39"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Normal 2" xfId="6" xr:uid="{00000000-0005-0000-0000-000006000000}"/>
    <cellStyle name="Normal 2 2" xfId="7" xr:uid="{00000000-0005-0000-0000-000007000000}"/>
    <cellStyle name="Normal 2 3" xfId="8" xr:uid="{00000000-0005-0000-0000-000008000000}"/>
    <cellStyle name="Normal 2 4" xfId="38" xr:uid="{00000000-0005-0000-0000-000009000000}"/>
    <cellStyle name="Normal 3" xfId="9" xr:uid="{00000000-0005-0000-0000-00000A000000}"/>
    <cellStyle name="Normal 3 2" xfId="10" xr:uid="{00000000-0005-0000-0000-00000B000000}"/>
    <cellStyle name="Normal 3 3" xfId="11" xr:uid="{00000000-0005-0000-0000-00000C000000}"/>
    <cellStyle name="Normal 7" xfId="12" xr:uid="{00000000-0005-0000-0000-00000D000000}"/>
    <cellStyle name="เครื่องหมายจุลภาค 10" xfId="13" xr:uid="{00000000-0005-0000-0000-00000E000000}"/>
    <cellStyle name="เครื่องหมายจุลภาค 2" xfId="14" xr:uid="{00000000-0005-0000-0000-00000F000000}"/>
    <cellStyle name="เครื่องหมายจุลภาค 2 2" xfId="15" xr:uid="{00000000-0005-0000-0000-000010000000}"/>
    <cellStyle name="เครื่องหมายจุลภาค 3" xfId="16" xr:uid="{00000000-0005-0000-0000-000011000000}"/>
    <cellStyle name="เครื่องหมายจุลภาค 4" xfId="17" xr:uid="{00000000-0005-0000-0000-000012000000}"/>
    <cellStyle name="เครื่องหมายจุลภาค 5" xfId="18" xr:uid="{00000000-0005-0000-0000-000013000000}"/>
    <cellStyle name="เครื่องหมายจุลภาค 6" xfId="19" xr:uid="{00000000-0005-0000-0000-000014000000}"/>
    <cellStyle name="เครื่องหมายจุลภาค 7" xfId="20" xr:uid="{00000000-0005-0000-0000-000015000000}"/>
    <cellStyle name="เครื่องหมายจุลภาค 7 2" xfId="21" xr:uid="{00000000-0005-0000-0000-000016000000}"/>
    <cellStyle name="เครื่องหมายจุลภาค 8" xfId="22" xr:uid="{00000000-0005-0000-0000-000017000000}"/>
    <cellStyle name="เครื่องหมายจุลภาค 9" xfId="23" xr:uid="{00000000-0005-0000-0000-000018000000}"/>
    <cellStyle name="จุลภาค" xfId="1" builtinId="3"/>
    <cellStyle name="ปกติ" xfId="0" builtinId="0"/>
    <cellStyle name="ปกติ 2" xfId="24" xr:uid="{00000000-0005-0000-0000-00001B000000}"/>
    <cellStyle name="ปกติ 2 2" xfId="25" xr:uid="{00000000-0005-0000-0000-00001C000000}"/>
    <cellStyle name="ปกติ 2 3" xfId="26" xr:uid="{00000000-0005-0000-0000-00001D000000}"/>
    <cellStyle name="ปกติ 2 3 2" xfId="27" xr:uid="{00000000-0005-0000-0000-00001E000000}"/>
    <cellStyle name="ปกติ 2 3 3" xfId="28" xr:uid="{00000000-0005-0000-0000-00001F000000}"/>
    <cellStyle name="ปกติ 3" xfId="29" xr:uid="{00000000-0005-0000-0000-000020000000}"/>
    <cellStyle name="ปกติ 3 2" xfId="30" xr:uid="{00000000-0005-0000-0000-000021000000}"/>
    <cellStyle name="ปกติ 4" xfId="31" xr:uid="{00000000-0005-0000-0000-000022000000}"/>
    <cellStyle name="ปกติ 5" xfId="32" xr:uid="{00000000-0005-0000-0000-000023000000}"/>
    <cellStyle name="ปกติ 5 2" xfId="33" xr:uid="{00000000-0005-0000-0000-000024000000}"/>
    <cellStyle name="ปกติ 6" xfId="34" xr:uid="{00000000-0005-0000-0000-000025000000}"/>
    <cellStyle name="ปกติ 7" xfId="35" xr:uid="{00000000-0005-0000-0000-000026000000}"/>
    <cellStyle name="เปอร์เซ็นต์ 2" xfId="36" xr:uid="{00000000-0005-0000-0000-000019000000}"/>
    <cellStyle name="เปอร์เซ็นต์ 2 2" xfId="37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zoomScaleNormal="100" zoomScaleSheetLayoutView="120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C12" sqref="C12"/>
    </sheetView>
  </sheetViews>
  <sheetFormatPr defaultColWidth="9" defaultRowHeight="18.75"/>
  <cols>
    <col min="1" max="1" width="4.85546875" style="702" bestFit="1" customWidth="1"/>
    <col min="2" max="2" width="13.42578125" style="28" bestFit="1" customWidth="1"/>
    <col min="3" max="3" width="10.7109375" style="703" bestFit="1" customWidth="1"/>
    <col min="4" max="5" width="11.85546875" style="28" bestFit="1" customWidth="1"/>
    <col min="6" max="6" width="10.7109375" style="703" bestFit="1" customWidth="1"/>
    <col min="7" max="7" width="10.7109375" style="28" bestFit="1" customWidth="1"/>
    <col min="8" max="8" width="11.85546875" style="28" bestFit="1" customWidth="1"/>
    <col min="9" max="9" width="10.7109375" style="28" bestFit="1" customWidth="1"/>
    <col min="10" max="11" width="11.85546875" style="28" bestFit="1" customWidth="1"/>
    <col min="12" max="12" width="12.85546875" style="28" bestFit="1" customWidth="1"/>
    <col min="13" max="13" width="6.7109375" style="28" bestFit="1" customWidth="1"/>
    <col min="14" max="14" width="7.140625" style="28" bestFit="1" customWidth="1"/>
    <col min="15" max="15" width="10.7109375" style="28" bestFit="1" customWidth="1"/>
    <col min="16" max="16" width="9.28515625" style="28" bestFit="1" customWidth="1"/>
    <col min="17" max="20" width="10.7109375" style="28" bestFit="1" customWidth="1"/>
    <col min="21" max="21" width="8.140625" style="28" bestFit="1" customWidth="1"/>
    <col min="22" max="23" width="10.7109375" style="28" bestFit="1" customWidth="1"/>
    <col min="24" max="24" width="9.28515625" style="28" bestFit="1" customWidth="1"/>
    <col min="25" max="25" width="8.140625" style="28" bestFit="1" customWidth="1"/>
    <col min="26" max="26" width="10.42578125" style="28" bestFit="1" customWidth="1"/>
    <col min="27" max="27" width="10.7109375" style="28" bestFit="1" customWidth="1"/>
    <col min="28" max="31" width="9.28515625" style="28" bestFit="1" customWidth="1"/>
    <col min="32" max="32" width="8.28515625" style="28" bestFit="1" customWidth="1"/>
    <col min="33" max="33" width="7" style="28" bestFit="1" customWidth="1"/>
    <col min="34" max="34" width="10.28515625" style="28" bestFit="1" customWidth="1"/>
    <col min="35" max="35" width="10.7109375" style="28" bestFit="1" customWidth="1"/>
    <col min="36" max="36" width="10.7109375" style="703" bestFit="1" customWidth="1"/>
    <col min="37" max="16384" width="9" style="28"/>
  </cols>
  <sheetData>
    <row r="1" spans="1:36" ht="20.25">
      <c r="A1" s="1119" t="s">
        <v>446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</row>
    <row r="2" spans="1:36" s="662" customFormat="1">
      <c r="A2" s="1120" t="s">
        <v>0</v>
      </c>
      <c r="B2" s="1120" t="s">
        <v>1</v>
      </c>
      <c r="C2" s="1121" t="s">
        <v>2</v>
      </c>
      <c r="D2" s="1121"/>
      <c r="E2" s="1121"/>
      <c r="F2" s="1122" t="s">
        <v>3</v>
      </c>
      <c r="G2" s="1122"/>
      <c r="H2" s="1122"/>
      <c r="I2" s="1123" t="s">
        <v>4</v>
      </c>
      <c r="J2" s="1124"/>
      <c r="K2" s="1125"/>
      <c r="L2" s="1118" t="s">
        <v>5</v>
      </c>
      <c r="M2" s="1118"/>
      <c r="N2" s="1118"/>
      <c r="O2" s="1118"/>
      <c r="P2" s="1118"/>
      <c r="Q2" s="1118"/>
      <c r="R2" s="1118"/>
      <c r="S2" s="1118"/>
      <c r="T2" s="1118"/>
      <c r="U2" s="1118" t="s">
        <v>6</v>
      </c>
      <c r="V2" s="1118"/>
      <c r="W2" s="1118"/>
      <c r="X2" s="1118"/>
      <c r="Y2" s="1118"/>
      <c r="Z2" s="1118"/>
      <c r="AA2" s="1118"/>
      <c r="AB2" s="1118"/>
      <c r="AC2" s="1118"/>
      <c r="AD2" s="1118"/>
      <c r="AE2" s="1118"/>
      <c r="AF2" s="1118"/>
      <c r="AG2" s="1118"/>
      <c r="AH2" s="1118"/>
      <c r="AI2" s="1118"/>
      <c r="AJ2" s="979"/>
    </row>
    <row r="3" spans="1:36" s="672" customFormat="1" ht="56.25">
      <c r="A3" s="1120"/>
      <c r="B3" s="1120"/>
      <c r="C3" s="663" t="s">
        <v>33</v>
      </c>
      <c r="D3" s="664" t="s">
        <v>7</v>
      </c>
      <c r="E3" s="665" t="s">
        <v>4</v>
      </c>
      <c r="F3" s="666" t="s">
        <v>33</v>
      </c>
      <c r="G3" s="667" t="s">
        <v>7</v>
      </c>
      <c r="H3" s="668" t="s">
        <v>4</v>
      </c>
      <c r="I3" s="669" t="s">
        <v>8</v>
      </c>
      <c r="J3" s="669" t="s">
        <v>7</v>
      </c>
      <c r="K3" s="670" t="s">
        <v>4</v>
      </c>
      <c r="L3" s="361" t="s">
        <v>649</v>
      </c>
      <c r="M3" s="361" t="s">
        <v>1519</v>
      </c>
      <c r="N3" s="361" t="s">
        <v>650</v>
      </c>
      <c r="O3" s="361" t="s">
        <v>1318</v>
      </c>
      <c r="P3" s="361" t="s">
        <v>9</v>
      </c>
      <c r="Q3" s="361" t="s">
        <v>10</v>
      </c>
      <c r="R3" s="361" t="s">
        <v>32</v>
      </c>
      <c r="S3" s="361" t="s">
        <v>31</v>
      </c>
      <c r="T3" s="671" t="s">
        <v>4</v>
      </c>
      <c r="U3" s="361" t="s">
        <v>11</v>
      </c>
      <c r="V3" s="361" t="s">
        <v>721</v>
      </c>
      <c r="W3" s="361" t="s">
        <v>909</v>
      </c>
      <c r="X3" s="361" t="s">
        <v>1000</v>
      </c>
      <c r="Y3" s="361" t="s">
        <v>650</v>
      </c>
      <c r="Z3" s="361" t="s">
        <v>1421</v>
      </c>
      <c r="AA3" s="361" t="s">
        <v>12</v>
      </c>
      <c r="AB3" s="361" t="s">
        <v>13</v>
      </c>
      <c r="AC3" s="361" t="s">
        <v>14</v>
      </c>
      <c r="AD3" s="361" t="s">
        <v>15</v>
      </c>
      <c r="AE3" s="361" t="s">
        <v>518</v>
      </c>
      <c r="AF3" s="361" t="s">
        <v>1423</v>
      </c>
      <c r="AG3" s="361" t="s">
        <v>16</v>
      </c>
      <c r="AH3" s="361" t="s">
        <v>32</v>
      </c>
      <c r="AI3" s="671" t="s">
        <v>4</v>
      </c>
      <c r="AJ3" s="981" t="s">
        <v>1460</v>
      </c>
    </row>
    <row r="4" spans="1:36">
      <c r="A4" s="673">
        <v>1</v>
      </c>
      <c r="B4" s="674" t="s">
        <v>17</v>
      </c>
      <c r="C4" s="675">
        <v>0</v>
      </c>
      <c r="D4" s="675">
        <v>0</v>
      </c>
      <c r="E4" s="676">
        <f>SUM(C4:D4)</f>
        <v>0</v>
      </c>
      <c r="F4" s="677">
        <f>'1-บริหาร(1)'!F41</f>
        <v>93000</v>
      </c>
      <c r="G4" s="678">
        <v>0</v>
      </c>
      <c r="H4" s="679">
        <f>SUM(F4:G4)</f>
        <v>93000</v>
      </c>
      <c r="I4" s="680">
        <f>SUM(C4,F4)</f>
        <v>93000</v>
      </c>
      <c r="J4" s="680">
        <f>SUM(D4,G4)</f>
        <v>0</v>
      </c>
      <c r="K4" s="681">
        <f>SUM(H4,E4)</f>
        <v>93000</v>
      </c>
      <c r="L4" s="68"/>
      <c r="M4" s="68"/>
      <c r="N4" s="68"/>
      <c r="O4" s="68"/>
      <c r="P4" s="68"/>
      <c r="Q4" s="68"/>
      <c r="R4" s="68"/>
      <c r="S4" s="68"/>
      <c r="T4" s="682">
        <f>SUM(L4:S4)</f>
        <v>0</v>
      </c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2">
        <f>SUM(U4:AH4)</f>
        <v>0</v>
      </c>
      <c r="AJ4" s="703">
        <v>48300</v>
      </c>
    </row>
    <row r="5" spans="1:36">
      <c r="A5" s="683">
        <v>2</v>
      </c>
      <c r="B5" s="684" t="s">
        <v>18</v>
      </c>
      <c r="C5" s="685" t="e">
        <f>#REF!+#REF!</f>
        <v>#REF!</v>
      </c>
      <c r="D5" s="685" t="e">
        <f>#REF!</f>
        <v>#REF!</v>
      </c>
      <c r="E5" s="686" t="e">
        <f t="shared" ref="E5:E17" si="0">SUM(C5:D5)</f>
        <v>#REF!</v>
      </c>
      <c r="F5" s="677">
        <f>'2-พยส(1)'!F48</f>
        <v>368480</v>
      </c>
      <c r="G5" s="687">
        <v>0</v>
      </c>
      <c r="H5" s="679">
        <f t="shared" ref="H5:H17" si="1">SUM(F5:G5)</f>
        <v>368480</v>
      </c>
      <c r="I5" s="680" t="e">
        <f t="shared" ref="I5:I17" si="2">SUM(C5,F5)</f>
        <v>#REF!</v>
      </c>
      <c r="J5" s="680" t="e">
        <f t="shared" ref="J5:J17" si="3">SUM(D5,G5)</f>
        <v>#REF!</v>
      </c>
      <c r="K5" s="681" t="e">
        <f t="shared" ref="K5:K17" si="4">SUM(H5,E5)</f>
        <v>#REF!</v>
      </c>
      <c r="L5" s="688" t="e">
        <f>#REF!</f>
        <v>#REF!</v>
      </c>
      <c r="M5" s="688"/>
      <c r="N5" s="689"/>
      <c r="O5" s="689"/>
      <c r="P5" s="689"/>
      <c r="Q5" s="689"/>
      <c r="R5" s="689"/>
      <c r="S5" s="689"/>
      <c r="T5" s="682" t="e">
        <f t="shared" ref="T5:T17" si="5">SUM(L5:S5)</f>
        <v>#REF!</v>
      </c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2">
        <f t="shared" ref="AI5:AI17" si="6">SUM(U5:AH5)</f>
        <v>0</v>
      </c>
    </row>
    <row r="6" spans="1:36">
      <c r="A6" s="683">
        <v>3</v>
      </c>
      <c r="B6" s="684" t="s">
        <v>19</v>
      </c>
      <c r="C6" s="685" t="e">
        <f>#REF!+#REF!</f>
        <v>#REF!</v>
      </c>
      <c r="D6" s="685" t="e">
        <f>#REF!</f>
        <v>#REF!</v>
      </c>
      <c r="E6" s="686" t="e">
        <f t="shared" si="0"/>
        <v>#REF!</v>
      </c>
      <c r="F6" s="677">
        <f>'3-ทรัพฯ(1)'!F19</f>
        <v>68600</v>
      </c>
      <c r="G6" s="687">
        <v>0</v>
      </c>
      <c r="H6" s="679">
        <f t="shared" si="1"/>
        <v>68600</v>
      </c>
      <c r="I6" s="680" t="e">
        <f t="shared" si="2"/>
        <v>#REF!</v>
      </c>
      <c r="J6" s="680" t="e">
        <f t="shared" si="3"/>
        <v>#REF!</v>
      </c>
      <c r="K6" s="681" t="e">
        <f t="shared" si="4"/>
        <v>#REF!</v>
      </c>
      <c r="L6" s="68"/>
      <c r="M6" s="68" t="e">
        <f>#REF!</f>
        <v>#REF!</v>
      </c>
      <c r="N6" s="68"/>
      <c r="O6" s="68"/>
      <c r="P6" s="467"/>
      <c r="Q6" s="68"/>
      <c r="R6" s="68"/>
      <c r="S6" s="68"/>
      <c r="T6" s="682" t="e">
        <f t="shared" si="5"/>
        <v>#REF!</v>
      </c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2">
        <f t="shared" si="6"/>
        <v>0</v>
      </c>
      <c r="AJ6" s="703">
        <v>46600</v>
      </c>
    </row>
    <row r="7" spans="1:36">
      <c r="A7" s="683">
        <v>4</v>
      </c>
      <c r="B7" s="684" t="s">
        <v>20</v>
      </c>
      <c r="C7" s="685" t="e">
        <f>#REF!</f>
        <v>#REF!</v>
      </c>
      <c r="D7" s="690">
        <v>0</v>
      </c>
      <c r="E7" s="686" t="e">
        <f>SUM(C7:D7)</f>
        <v>#REF!</v>
      </c>
      <c r="F7" s="677">
        <f>'4-นิติการ(1)'!F57</f>
        <v>13200</v>
      </c>
      <c r="G7" s="677">
        <f>'4-นิติการ(1)'!F56</f>
        <v>66000</v>
      </c>
      <c r="H7" s="679">
        <f>SUM(F7:G7)</f>
        <v>79200</v>
      </c>
      <c r="I7" s="680" t="e">
        <f t="shared" si="2"/>
        <v>#REF!</v>
      </c>
      <c r="J7" s="680">
        <f t="shared" si="3"/>
        <v>66000</v>
      </c>
      <c r="K7" s="681" t="e">
        <f t="shared" si="4"/>
        <v>#REF!</v>
      </c>
      <c r="L7" s="68"/>
      <c r="M7" s="68"/>
      <c r="N7" s="68"/>
      <c r="O7" s="68"/>
      <c r="P7" s="68"/>
      <c r="Q7" s="68"/>
      <c r="R7" s="68"/>
      <c r="S7" s="68"/>
      <c r="T7" s="682">
        <f t="shared" si="5"/>
        <v>0</v>
      </c>
      <c r="U7" s="691">
        <v>66000</v>
      </c>
      <c r="V7" s="467"/>
      <c r="W7" s="467"/>
      <c r="X7" s="467"/>
      <c r="Y7" s="467"/>
      <c r="Z7" s="68"/>
      <c r="AA7" s="68"/>
      <c r="AB7" s="68"/>
      <c r="AC7" s="68"/>
      <c r="AD7" s="68"/>
      <c r="AE7" s="68"/>
      <c r="AF7" s="68"/>
      <c r="AG7" s="68"/>
      <c r="AH7" s="68"/>
      <c r="AI7" s="682">
        <f t="shared" si="6"/>
        <v>66000</v>
      </c>
    </row>
    <row r="8" spans="1:36">
      <c r="A8" s="683">
        <v>5</v>
      </c>
      <c r="B8" s="684" t="s">
        <v>21</v>
      </c>
      <c r="C8" s="692" t="e">
        <f>#REF!+#REF!</f>
        <v>#REF!</v>
      </c>
      <c r="D8" s="690">
        <v>0</v>
      </c>
      <c r="E8" s="686" t="e">
        <f t="shared" si="0"/>
        <v>#REF!</v>
      </c>
      <c r="F8" s="865">
        <f>'5-คุ้มครอง(1)'!E105</f>
        <v>150000</v>
      </c>
      <c r="G8" s="687">
        <f>'5-คุ้มครอง(1)'!E106+'5-คุ้มครอง(1)'!E107</f>
        <v>391750</v>
      </c>
      <c r="H8" s="679">
        <f>SUM(F8:G8)</f>
        <v>541750</v>
      </c>
      <c r="I8" s="680" t="e">
        <f t="shared" si="2"/>
        <v>#REF!</v>
      </c>
      <c r="J8" s="680">
        <f t="shared" si="3"/>
        <v>391750</v>
      </c>
      <c r="K8" s="681" t="e">
        <f t="shared" si="4"/>
        <v>#REF!</v>
      </c>
      <c r="L8" s="68"/>
      <c r="M8" s="68"/>
      <c r="N8" s="68"/>
      <c r="O8" s="68"/>
      <c r="P8" s="68"/>
      <c r="Q8" s="68"/>
      <c r="R8" s="68"/>
      <c r="S8" s="68"/>
      <c r="T8" s="682">
        <f t="shared" si="5"/>
        <v>0</v>
      </c>
      <c r="U8" s="68"/>
      <c r="V8" s="68"/>
      <c r="W8" s="68"/>
      <c r="X8" s="68"/>
      <c r="Y8" s="68"/>
      <c r="Z8" s="68"/>
      <c r="AA8" s="68"/>
      <c r="AB8" s="68"/>
      <c r="AC8" s="68"/>
      <c r="AD8" s="68"/>
      <c r="AE8" s="689">
        <f>'5-คุ้มครอง(1)'!E106</f>
        <v>375750</v>
      </c>
      <c r="AF8" s="689">
        <f>'5-คุ้มครอง(1)'!E107</f>
        <v>16000</v>
      </c>
      <c r="AG8" s="68"/>
      <c r="AH8" s="68"/>
      <c r="AI8" s="682">
        <f t="shared" si="6"/>
        <v>391750</v>
      </c>
      <c r="AJ8" s="703">
        <v>202740</v>
      </c>
    </row>
    <row r="9" spans="1:36">
      <c r="A9" s="683">
        <v>6</v>
      </c>
      <c r="B9" s="684" t="s">
        <v>22</v>
      </c>
      <c r="C9" s="685" t="e">
        <f>#REF!+#REF!</f>
        <v>#REF!</v>
      </c>
      <c r="D9" s="690">
        <v>0</v>
      </c>
      <c r="E9" s="686" t="e">
        <f>SUM(C9:D9)</f>
        <v>#REF!</v>
      </c>
      <c r="F9" s="866">
        <f>'6-คุณภาพ(1)'!F89</f>
        <v>400000</v>
      </c>
      <c r="G9" s="677"/>
      <c r="H9" s="679">
        <f>SUM(F9:G9)</f>
        <v>400000</v>
      </c>
      <c r="I9" s="680" t="e">
        <f t="shared" si="2"/>
        <v>#REF!</v>
      </c>
      <c r="J9" s="680">
        <f t="shared" si="3"/>
        <v>0</v>
      </c>
      <c r="K9" s="681" t="e">
        <f t="shared" si="4"/>
        <v>#REF!</v>
      </c>
      <c r="L9" s="68"/>
      <c r="M9" s="68"/>
      <c r="N9" s="68"/>
      <c r="O9" s="68"/>
      <c r="P9" s="68"/>
      <c r="Q9" s="68"/>
      <c r="R9" s="68"/>
      <c r="S9" s="68"/>
      <c r="T9" s="682">
        <f t="shared" si="5"/>
        <v>0</v>
      </c>
      <c r="U9" s="68"/>
      <c r="V9" s="68"/>
      <c r="W9" s="68"/>
      <c r="X9" s="68"/>
      <c r="Y9" s="68"/>
      <c r="Z9" s="68"/>
      <c r="AA9" s="68"/>
      <c r="AB9" s="68"/>
      <c r="AC9" s="68"/>
      <c r="AD9" s="68"/>
      <c r="AE9" s="695"/>
      <c r="AF9" s="689"/>
      <c r="AG9" s="68"/>
      <c r="AH9" s="68"/>
      <c r="AI9" s="682">
        <f t="shared" si="6"/>
        <v>0</v>
      </c>
      <c r="AJ9" s="703">
        <v>143430</v>
      </c>
    </row>
    <row r="10" spans="1:36">
      <c r="A10" s="683">
        <v>7</v>
      </c>
      <c r="B10" s="684" t="s">
        <v>23</v>
      </c>
      <c r="C10" s="685" t="e">
        <f>#REF!</f>
        <v>#REF!</v>
      </c>
      <c r="D10" s="690">
        <v>0</v>
      </c>
      <c r="E10" s="686" t="e">
        <f>SUM(C10:D10)</f>
        <v>#REF!</v>
      </c>
      <c r="F10" s="677">
        <f>'7-ประกัน(1)'!F71</f>
        <v>55040</v>
      </c>
      <c r="G10" s="677">
        <f>'7-ประกัน(1)'!F69+'7-ประกัน(1)'!F70</f>
        <v>54390</v>
      </c>
      <c r="H10" s="679">
        <f>SUM(F10:G10)</f>
        <v>109430</v>
      </c>
      <c r="I10" s="680" t="e">
        <f t="shared" si="2"/>
        <v>#REF!</v>
      </c>
      <c r="J10" s="680">
        <f t="shared" si="3"/>
        <v>54390</v>
      </c>
      <c r="K10" s="681" t="e">
        <f t="shared" si="4"/>
        <v>#REF!</v>
      </c>
      <c r="L10" s="68"/>
      <c r="M10" s="68"/>
      <c r="N10" s="68"/>
      <c r="O10" s="68"/>
      <c r="P10" s="68"/>
      <c r="Q10" s="68"/>
      <c r="R10" s="68"/>
      <c r="S10" s="68"/>
      <c r="T10" s="682">
        <f t="shared" si="5"/>
        <v>0</v>
      </c>
      <c r="U10" s="68"/>
      <c r="V10" s="68"/>
      <c r="W10" s="68"/>
      <c r="X10" s="68"/>
      <c r="Y10" s="691">
        <f>'7-ประกัน(1)'!F70</f>
        <v>29950</v>
      </c>
      <c r="Z10" s="691">
        <v>24440</v>
      </c>
      <c r="AA10" s="68"/>
      <c r="AB10" s="68"/>
      <c r="AC10" s="68"/>
      <c r="AD10" s="68"/>
      <c r="AE10" s="68"/>
      <c r="AF10" s="68"/>
      <c r="AG10" s="68"/>
      <c r="AH10" s="68"/>
      <c r="AI10" s="682">
        <f t="shared" si="6"/>
        <v>54390</v>
      </c>
      <c r="AJ10" s="703">
        <v>127912</v>
      </c>
    </row>
    <row r="11" spans="1:36">
      <c r="A11" s="683">
        <v>8</v>
      </c>
      <c r="B11" s="684" t="s">
        <v>24</v>
      </c>
      <c r="C11" s="685">
        <v>0</v>
      </c>
      <c r="D11" s="685" t="e">
        <f>#REF!+#REF!</f>
        <v>#REF!</v>
      </c>
      <c r="E11" s="686" t="e">
        <f>SUM(C11:D11)</f>
        <v>#REF!</v>
      </c>
      <c r="F11" s="677">
        <f>'8-ควบคุมโรค(1)'!B128+'8-ควบคุมโรค(1)'!B131</f>
        <v>171640</v>
      </c>
      <c r="G11" s="677">
        <f>'8-ควบคุมโรค(1)'!B126+'8-ควบคุมโรค(1)'!B127+'8-ควบคุมโรค(1)'!B130</f>
        <v>1658000</v>
      </c>
      <c r="H11" s="679">
        <f>SUM(F11:G11)</f>
        <v>1829640</v>
      </c>
      <c r="I11" s="680">
        <f t="shared" si="2"/>
        <v>171640</v>
      </c>
      <c r="J11" s="680" t="e">
        <f t="shared" si="3"/>
        <v>#REF!</v>
      </c>
      <c r="K11" s="681" t="e">
        <f t="shared" si="4"/>
        <v>#REF!</v>
      </c>
      <c r="L11" s="68"/>
      <c r="M11" s="68"/>
      <c r="N11" s="68"/>
      <c r="O11" s="68"/>
      <c r="P11" s="688" t="e">
        <f>#REF!</f>
        <v>#REF!</v>
      </c>
      <c r="Q11" s="691" t="e">
        <f>#REF!</f>
        <v>#REF!</v>
      </c>
      <c r="R11" s="467"/>
      <c r="S11" s="467"/>
      <c r="T11" s="682" t="e">
        <f t="shared" si="5"/>
        <v>#REF!</v>
      </c>
      <c r="U11" s="68"/>
      <c r="V11" s="68"/>
      <c r="W11" s="68"/>
      <c r="X11" s="68"/>
      <c r="Y11" s="68"/>
      <c r="Z11" s="68"/>
      <c r="AA11" s="691">
        <f>'8-ควบคุมโรค(1)'!B130</f>
        <v>1388000</v>
      </c>
      <c r="AB11" s="691">
        <f>'8-ควบคุมโรค(1)'!B126</f>
        <v>120000</v>
      </c>
      <c r="AC11" s="691">
        <f>'8-ควบคุมโรค(1)'!B127</f>
        <v>150000</v>
      </c>
      <c r="AD11" s="467"/>
      <c r="AE11" s="467"/>
      <c r="AF11" s="467"/>
      <c r="AG11" s="467"/>
      <c r="AH11" s="467"/>
      <c r="AI11" s="682">
        <f t="shared" si="6"/>
        <v>1658000</v>
      </c>
      <c r="AJ11" s="703">
        <v>111400</v>
      </c>
    </row>
    <row r="12" spans="1:36">
      <c r="A12" s="683">
        <v>9</v>
      </c>
      <c r="B12" s="684" t="s">
        <v>25</v>
      </c>
      <c r="C12" s="685" t="e">
        <f>'ตัวอย่างแผน ปี 66 '!#REF!+#REF!+#REF!</f>
        <v>#REF!</v>
      </c>
      <c r="D12" s="685" t="e">
        <f>'ตัวอย่างแผน ปี 66 '!#REF!+'ตัวอย่างแผน ปี 66 '!#REF!</f>
        <v>#REF!</v>
      </c>
      <c r="E12" s="686" t="e">
        <f t="shared" si="0"/>
        <v>#REF!</v>
      </c>
      <c r="F12" s="677">
        <f>'9-ส่งเสริม(1)'!F26</f>
        <v>34300</v>
      </c>
      <c r="G12" s="677">
        <f>'9-ส่งเสริม(1)'!F31</f>
        <v>8000</v>
      </c>
      <c r="H12" s="679">
        <f t="shared" si="1"/>
        <v>42300</v>
      </c>
      <c r="I12" s="680" t="e">
        <f t="shared" si="2"/>
        <v>#REF!</v>
      </c>
      <c r="J12" s="680" t="e">
        <f t="shared" si="3"/>
        <v>#REF!</v>
      </c>
      <c r="K12" s="681" t="e">
        <f t="shared" si="4"/>
        <v>#REF!</v>
      </c>
      <c r="L12" s="68"/>
      <c r="M12" s="68"/>
      <c r="N12" s="689" t="e">
        <f>'ตัวอย่างแผน ปี 66 '!#REF!</f>
        <v>#REF!</v>
      </c>
      <c r="O12" s="689" t="e">
        <f>'ตัวอย่างแผน ปี 66 '!#REF!</f>
        <v>#REF!</v>
      </c>
      <c r="P12" s="68"/>
      <c r="Q12" s="68"/>
      <c r="R12" s="68"/>
      <c r="S12" s="68"/>
      <c r="T12" s="682" t="e">
        <f t="shared" si="5"/>
        <v>#REF!</v>
      </c>
      <c r="U12" s="68"/>
      <c r="V12" s="68"/>
      <c r="W12" s="68"/>
      <c r="X12" s="68"/>
      <c r="Y12" s="68"/>
      <c r="Z12" s="68"/>
      <c r="AA12" s="68"/>
      <c r="AB12" s="467"/>
      <c r="AC12" s="467"/>
      <c r="AD12" s="467"/>
      <c r="AE12" s="467"/>
      <c r="AF12" s="467"/>
      <c r="AG12" s="691">
        <v>8000</v>
      </c>
      <c r="AH12" s="467"/>
      <c r="AI12" s="682">
        <f t="shared" si="6"/>
        <v>8000</v>
      </c>
    </row>
    <row r="13" spans="1:36">
      <c r="A13" s="683">
        <v>10</v>
      </c>
      <c r="B13" s="684" t="s">
        <v>26</v>
      </c>
      <c r="C13" s="685">
        <v>0</v>
      </c>
      <c r="D13" s="685">
        <v>0</v>
      </c>
      <c r="E13" s="686">
        <f t="shared" si="0"/>
        <v>0</v>
      </c>
      <c r="F13" s="677">
        <f>'10-ทันตฯ(1)'!F26</f>
        <v>58680</v>
      </c>
      <c r="G13" s="677">
        <v>0</v>
      </c>
      <c r="H13" s="679">
        <f t="shared" si="1"/>
        <v>58680</v>
      </c>
      <c r="I13" s="680">
        <f t="shared" si="2"/>
        <v>58680</v>
      </c>
      <c r="J13" s="680">
        <f t="shared" si="3"/>
        <v>0</v>
      </c>
      <c r="K13" s="681">
        <f t="shared" si="4"/>
        <v>58680</v>
      </c>
      <c r="L13" s="68"/>
      <c r="M13" s="68"/>
      <c r="N13" s="68"/>
      <c r="O13" s="68"/>
      <c r="P13" s="68"/>
      <c r="Q13" s="68"/>
      <c r="R13" s="68"/>
      <c r="S13" s="68"/>
      <c r="T13" s="682">
        <f t="shared" si="5"/>
        <v>0</v>
      </c>
      <c r="U13" s="68"/>
      <c r="V13" s="68"/>
      <c r="W13" s="68"/>
      <c r="X13" s="68"/>
      <c r="Y13" s="68"/>
      <c r="Z13" s="68"/>
      <c r="AA13" s="68"/>
      <c r="AB13" s="467"/>
      <c r="AC13" s="467"/>
      <c r="AD13" s="467"/>
      <c r="AE13" s="467"/>
      <c r="AF13" s="467"/>
      <c r="AG13" s="467"/>
      <c r="AH13" s="467"/>
      <c r="AI13" s="682">
        <f t="shared" si="6"/>
        <v>0</v>
      </c>
    </row>
    <row r="14" spans="1:36">
      <c r="A14" s="683">
        <v>11</v>
      </c>
      <c r="B14" s="684" t="s">
        <v>27</v>
      </c>
      <c r="C14" s="685" t="e">
        <f>#REF!</f>
        <v>#REF!</v>
      </c>
      <c r="D14" s="685">
        <v>0</v>
      </c>
      <c r="E14" s="686" t="e">
        <f>SUM(C14:D14)</f>
        <v>#REF!</v>
      </c>
      <c r="F14" s="677">
        <f>'11-อน(1)'!F26</f>
        <v>131740</v>
      </c>
      <c r="G14" s="677">
        <f>'11-อน(1)'!F37</f>
        <v>661000</v>
      </c>
      <c r="H14" s="679">
        <f>SUM(F14:G14)</f>
        <v>792740</v>
      </c>
      <c r="I14" s="680" t="e">
        <f t="shared" si="2"/>
        <v>#REF!</v>
      </c>
      <c r="J14" s="680">
        <f t="shared" si="3"/>
        <v>661000</v>
      </c>
      <c r="K14" s="681" t="e">
        <f t="shared" si="4"/>
        <v>#REF!</v>
      </c>
      <c r="L14" s="467"/>
      <c r="M14" s="467"/>
      <c r="N14" s="467"/>
      <c r="O14" s="467"/>
      <c r="P14" s="68"/>
      <c r="Q14" s="68"/>
      <c r="R14" s="68"/>
      <c r="S14" s="68"/>
      <c r="T14" s="682">
        <f t="shared" si="5"/>
        <v>0</v>
      </c>
      <c r="U14" s="68"/>
      <c r="V14" s="68"/>
      <c r="W14" s="68"/>
      <c r="X14" s="68"/>
      <c r="Y14" s="68"/>
      <c r="Z14" s="68"/>
      <c r="AA14" s="68"/>
      <c r="AB14" s="467"/>
      <c r="AC14" s="467"/>
      <c r="AD14" s="691">
        <f>'11-อน(1)'!F37</f>
        <v>661000</v>
      </c>
      <c r="AE14" s="467"/>
      <c r="AF14" s="467"/>
      <c r="AG14" s="467"/>
      <c r="AH14" s="467"/>
      <c r="AI14" s="682">
        <f t="shared" si="6"/>
        <v>661000</v>
      </c>
      <c r="AJ14" s="703">
        <v>155400</v>
      </c>
    </row>
    <row r="15" spans="1:36">
      <c r="A15" s="683">
        <v>12</v>
      </c>
      <c r="B15" s="684" t="s">
        <v>28</v>
      </c>
      <c r="C15" s="685">
        <v>0</v>
      </c>
      <c r="D15" s="685">
        <v>0</v>
      </c>
      <c r="E15" s="686">
        <f t="shared" si="0"/>
        <v>0</v>
      </c>
      <c r="F15" s="677">
        <f>'12-NCD(1)'!F281</f>
        <v>334740</v>
      </c>
      <c r="G15" s="677">
        <v>5438610</v>
      </c>
      <c r="H15" s="679">
        <f t="shared" si="1"/>
        <v>5773350</v>
      </c>
      <c r="I15" s="680">
        <f t="shared" si="2"/>
        <v>334740</v>
      </c>
      <c r="J15" s="680">
        <f t="shared" si="3"/>
        <v>5438610</v>
      </c>
      <c r="K15" s="681">
        <f t="shared" si="4"/>
        <v>5773350</v>
      </c>
      <c r="L15" s="68"/>
      <c r="M15" s="68"/>
      <c r="N15" s="68"/>
      <c r="O15" s="68"/>
      <c r="P15" s="68"/>
      <c r="Q15" s="68"/>
      <c r="R15" s="68"/>
      <c r="S15" s="68"/>
      <c r="T15" s="682">
        <f t="shared" si="5"/>
        <v>0</v>
      </c>
      <c r="U15" s="68"/>
      <c r="V15" s="693">
        <v>4272610</v>
      </c>
      <c r="W15" s="693">
        <v>1000000</v>
      </c>
      <c r="X15" s="693">
        <v>166000</v>
      </c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2">
        <f t="shared" si="6"/>
        <v>5438610</v>
      </c>
      <c r="AJ15" s="703">
        <v>184740</v>
      </c>
    </row>
    <row r="16" spans="1:36">
      <c r="A16" s="683">
        <v>13</v>
      </c>
      <c r="B16" s="684" t="s">
        <v>29</v>
      </c>
      <c r="C16" s="685">
        <v>0</v>
      </c>
      <c r="D16" s="685">
        <f>28000+926400+1300000</f>
        <v>2254400</v>
      </c>
      <c r="E16" s="686">
        <f t="shared" si="0"/>
        <v>2254400</v>
      </c>
      <c r="F16" s="677"/>
      <c r="G16" s="677">
        <f>'13-แผนไทย(1)'!F61</f>
        <v>363140</v>
      </c>
      <c r="H16" s="679">
        <f t="shared" si="1"/>
        <v>363140</v>
      </c>
      <c r="I16" s="680">
        <f t="shared" si="2"/>
        <v>0</v>
      </c>
      <c r="J16" s="680">
        <f t="shared" si="3"/>
        <v>2617540</v>
      </c>
      <c r="K16" s="681">
        <f t="shared" si="4"/>
        <v>2617540</v>
      </c>
      <c r="L16" s="68"/>
      <c r="M16" s="68"/>
      <c r="N16" s="68"/>
      <c r="O16" s="68"/>
      <c r="P16" s="68"/>
      <c r="Q16" s="68"/>
      <c r="R16" s="694">
        <v>28000</v>
      </c>
      <c r="S16" s="693">
        <v>2226400</v>
      </c>
      <c r="T16" s="682">
        <f t="shared" si="5"/>
        <v>2254400</v>
      </c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93">
        <v>363140</v>
      </c>
      <c r="AI16" s="682">
        <f t="shared" si="6"/>
        <v>363140</v>
      </c>
    </row>
    <row r="17" spans="1:36">
      <c r="A17" s="683">
        <v>14</v>
      </c>
      <c r="B17" s="684" t="s">
        <v>30</v>
      </c>
      <c r="C17" s="685" t="e">
        <f>#REF!</f>
        <v>#REF!</v>
      </c>
      <c r="D17" s="685"/>
      <c r="E17" s="686" t="e">
        <f t="shared" si="0"/>
        <v>#REF!</v>
      </c>
      <c r="F17" s="677">
        <f>'14-ตรวจสอบภายใน(1)'!F9</f>
        <v>50160</v>
      </c>
      <c r="G17" s="677"/>
      <c r="H17" s="679">
        <f t="shared" si="1"/>
        <v>50160</v>
      </c>
      <c r="I17" s="680" t="e">
        <f t="shared" si="2"/>
        <v>#REF!</v>
      </c>
      <c r="J17" s="680">
        <f t="shared" si="3"/>
        <v>0</v>
      </c>
      <c r="K17" s="681" t="e">
        <f t="shared" si="4"/>
        <v>#REF!</v>
      </c>
      <c r="L17" s="68"/>
      <c r="M17" s="68"/>
      <c r="N17" s="68"/>
      <c r="O17" s="68"/>
      <c r="P17" s="68"/>
      <c r="Q17" s="68"/>
      <c r="R17" s="68"/>
      <c r="S17" s="695"/>
      <c r="T17" s="682">
        <f t="shared" si="5"/>
        <v>0</v>
      </c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95"/>
      <c r="AI17" s="682">
        <f t="shared" si="6"/>
        <v>0</v>
      </c>
      <c r="AJ17" s="703">
        <v>100000</v>
      </c>
    </row>
    <row r="18" spans="1:36" s="701" customFormat="1">
      <c r="A18" s="696"/>
      <c r="B18" s="696" t="s">
        <v>4</v>
      </c>
      <c r="C18" s="697" t="e">
        <f>SUM(C4:C17)</f>
        <v>#REF!</v>
      </c>
      <c r="D18" s="697" t="e">
        <f t="shared" ref="D18:G18" si="7">SUM(D4:D17)</f>
        <v>#REF!</v>
      </c>
      <c r="E18" s="697" t="e">
        <f t="shared" si="7"/>
        <v>#REF!</v>
      </c>
      <c r="F18" s="698">
        <f t="shared" si="7"/>
        <v>1929580</v>
      </c>
      <c r="G18" s="698">
        <f t="shared" si="7"/>
        <v>8640890</v>
      </c>
      <c r="H18" s="698">
        <f>SUM(H4:H17)</f>
        <v>10570470</v>
      </c>
      <c r="I18" s="699" t="e">
        <f>SUM(I4:I17)</f>
        <v>#REF!</v>
      </c>
      <c r="J18" s="699" t="e">
        <f>SUM(J4:J17)</f>
        <v>#REF!</v>
      </c>
      <c r="K18" s="700" t="e">
        <f>SUM(K4:K17)</f>
        <v>#REF!</v>
      </c>
      <c r="L18" s="682" t="e">
        <f>SUM(L4:L17)</f>
        <v>#REF!</v>
      </c>
      <c r="M18" s="682"/>
      <c r="N18" s="682"/>
      <c r="O18" s="682"/>
      <c r="P18" s="682" t="e">
        <f t="shared" ref="P18:S18" si="8">SUM(P4:P17)</f>
        <v>#REF!</v>
      </c>
      <c r="Q18" s="682" t="e">
        <f t="shared" si="8"/>
        <v>#REF!</v>
      </c>
      <c r="R18" s="682"/>
      <c r="S18" s="682">
        <f t="shared" si="8"/>
        <v>2226400</v>
      </c>
      <c r="T18" s="682" t="e">
        <f>SUM(L18:S18)</f>
        <v>#REF!</v>
      </c>
      <c r="U18" s="682">
        <f t="shared" ref="U18:AH18" si="9">SUM(U4:U17)</f>
        <v>66000</v>
      </c>
      <c r="V18" s="682"/>
      <c r="W18" s="682"/>
      <c r="X18" s="682"/>
      <c r="Y18" s="682"/>
      <c r="Z18" s="682">
        <f t="shared" si="9"/>
        <v>24440</v>
      </c>
      <c r="AA18" s="682">
        <f t="shared" si="9"/>
        <v>1388000</v>
      </c>
      <c r="AB18" s="682">
        <f t="shared" si="9"/>
        <v>120000</v>
      </c>
      <c r="AC18" s="682">
        <f t="shared" si="9"/>
        <v>150000</v>
      </c>
      <c r="AD18" s="682">
        <f t="shared" si="9"/>
        <v>661000</v>
      </c>
      <c r="AE18" s="682"/>
      <c r="AF18" s="682"/>
      <c r="AG18" s="682">
        <f t="shared" si="9"/>
        <v>8000</v>
      </c>
      <c r="AH18" s="682">
        <f t="shared" si="9"/>
        <v>363140</v>
      </c>
      <c r="AI18" s="682">
        <f>SUM(AI4:AI17)</f>
        <v>8640890</v>
      </c>
      <c r="AJ18" s="980">
        <f>SUM(AJ4:AJ17)</f>
        <v>1120522</v>
      </c>
    </row>
    <row r="19" spans="1:36">
      <c r="F19" s="704"/>
      <c r="I19" s="705"/>
      <c r="J19" s="705"/>
    </row>
  </sheetData>
  <mergeCells count="8">
    <mergeCell ref="L2:T2"/>
    <mergeCell ref="U2:AI2"/>
    <mergeCell ref="A1:K1"/>
    <mergeCell ref="A2:A3"/>
    <mergeCell ref="B2:B3"/>
    <mergeCell ref="C2:E2"/>
    <mergeCell ref="F2:H2"/>
    <mergeCell ref="I2:K2"/>
  </mergeCells>
  <pageMargins left="0.25" right="0.25" top="0.75" bottom="0.75" header="0.3" footer="0.3"/>
  <pageSetup paperSize="5" fitToWidth="0" orientation="landscape" r:id="rId1"/>
  <colBreaks count="2" manualBreakCount="2">
    <brk id="11" max="17" man="1"/>
    <brk id="20" max="17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1:Y91"/>
  <sheetViews>
    <sheetView zoomScaleNormal="100" workbookViewId="0">
      <selection activeCell="H2" sqref="H1:U1048576"/>
    </sheetView>
  </sheetViews>
  <sheetFormatPr defaultColWidth="9" defaultRowHeight="18.75"/>
  <cols>
    <col min="1" max="5" width="22.7109375" style="74" customWidth="1"/>
    <col min="6" max="6" width="10.140625" style="74" bestFit="1" customWidth="1"/>
    <col min="7" max="7" width="8.28515625" style="445" bestFit="1" customWidth="1"/>
    <col min="8" max="8" width="10" style="74" bestFit="1" customWidth="1"/>
    <col min="9" max="20" width="4" style="74" customWidth="1"/>
    <col min="21" max="21" width="9.7109375" style="74" customWidth="1"/>
    <col min="22" max="16384" width="9" style="74"/>
  </cols>
  <sheetData>
    <row r="1" spans="1:21" ht="21">
      <c r="A1" s="1221" t="s">
        <v>210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1221"/>
      <c r="P1" s="1221"/>
      <c r="Q1" s="1221"/>
      <c r="R1" s="1221"/>
      <c r="S1" s="1221"/>
      <c r="T1" s="1221"/>
      <c r="U1" s="1221"/>
    </row>
    <row r="2" spans="1:21" ht="21">
      <c r="A2" s="1222" t="s">
        <v>211</v>
      </c>
      <c r="B2" s="1222"/>
      <c r="C2" s="1222"/>
      <c r="D2" s="1222"/>
      <c r="E2" s="27"/>
      <c r="F2" s="446"/>
      <c r="G2" s="447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</row>
    <row r="3" spans="1:21" ht="21">
      <c r="A3" s="1386" t="s">
        <v>1447</v>
      </c>
      <c r="B3" s="1386"/>
      <c r="C3" s="1386"/>
      <c r="D3" s="1386"/>
      <c r="E3" s="1386"/>
      <c r="F3" s="1386"/>
      <c r="G3" s="1386"/>
      <c r="H3" s="1386"/>
      <c r="I3" s="1386"/>
      <c r="J3" s="1386"/>
      <c r="K3" s="1386"/>
      <c r="L3" s="446"/>
      <c r="M3" s="446"/>
      <c r="N3" s="446"/>
      <c r="O3" s="446"/>
      <c r="P3" s="446"/>
      <c r="Q3" s="446"/>
      <c r="R3" s="446"/>
      <c r="S3" s="446"/>
      <c r="T3" s="446"/>
      <c r="U3" s="446"/>
    </row>
    <row r="4" spans="1:21">
      <c r="A4" s="1259" t="s">
        <v>44</v>
      </c>
      <c r="B4" s="1214" t="s">
        <v>45</v>
      </c>
      <c r="C4" s="1214" t="s">
        <v>46</v>
      </c>
      <c r="D4" s="1214" t="s">
        <v>47</v>
      </c>
      <c r="E4" s="1214" t="s">
        <v>48</v>
      </c>
      <c r="F4" s="1214"/>
      <c r="G4" s="1214"/>
      <c r="H4" s="1214" t="s">
        <v>1424</v>
      </c>
      <c r="I4" s="1214" t="s">
        <v>50</v>
      </c>
      <c r="J4" s="1214"/>
      <c r="K4" s="1214"/>
      <c r="L4" s="1214"/>
      <c r="M4" s="1214"/>
      <c r="N4" s="1214"/>
      <c r="O4" s="1214"/>
      <c r="P4" s="1214"/>
      <c r="Q4" s="1214"/>
      <c r="R4" s="1214"/>
      <c r="S4" s="1214"/>
      <c r="T4" s="1214"/>
      <c r="U4" s="1259" t="s">
        <v>153</v>
      </c>
    </row>
    <row r="5" spans="1:21">
      <c r="A5" s="1264"/>
      <c r="B5" s="1214"/>
      <c r="C5" s="1214"/>
      <c r="D5" s="1214"/>
      <c r="E5" s="1259" t="s">
        <v>52</v>
      </c>
      <c r="F5" s="1261" t="s">
        <v>53</v>
      </c>
      <c r="G5" s="1263" t="s">
        <v>54</v>
      </c>
      <c r="H5" s="1214"/>
      <c r="I5" s="1214" t="s">
        <v>55</v>
      </c>
      <c r="J5" s="1214" t="s">
        <v>56</v>
      </c>
      <c r="K5" s="1214" t="s">
        <v>57</v>
      </c>
      <c r="L5" s="1214" t="s">
        <v>58</v>
      </c>
      <c r="M5" s="1214" t="s">
        <v>59</v>
      </c>
      <c r="N5" s="1214" t="s">
        <v>60</v>
      </c>
      <c r="O5" s="1214" t="s">
        <v>61</v>
      </c>
      <c r="P5" s="1214" t="s">
        <v>62</v>
      </c>
      <c r="Q5" s="1214" t="s">
        <v>63</v>
      </c>
      <c r="R5" s="1214" t="s">
        <v>64</v>
      </c>
      <c r="S5" s="1214" t="s">
        <v>65</v>
      </c>
      <c r="T5" s="1214" t="s">
        <v>66</v>
      </c>
      <c r="U5" s="1264"/>
    </row>
    <row r="6" spans="1:21">
      <c r="A6" s="1260"/>
      <c r="B6" s="1214"/>
      <c r="C6" s="1214"/>
      <c r="D6" s="1214"/>
      <c r="E6" s="1260"/>
      <c r="F6" s="1262"/>
      <c r="G6" s="1263"/>
      <c r="H6" s="1214"/>
      <c r="I6" s="1214"/>
      <c r="J6" s="1214"/>
      <c r="K6" s="1214"/>
      <c r="L6" s="1214"/>
      <c r="M6" s="1214"/>
      <c r="N6" s="1214"/>
      <c r="O6" s="1214"/>
      <c r="P6" s="1214"/>
      <c r="Q6" s="1214"/>
      <c r="R6" s="1214"/>
      <c r="S6" s="1214"/>
      <c r="T6" s="1214"/>
      <c r="U6" s="1260"/>
    </row>
    <row r="7" spans="1:21" s="28" customFormat="1">
      <c r="A7" s="1383" t="s">
        <v>212</v>
      </c>
      <c r="B7" s="1384"/>
      <c r="C7" s="1384"/>
      <c r="D7" s="1385"/>
      <c r="E7" s="80"/>
      <c r="F7" s="81"/>
      <c r="G7" s="82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83"/>
      <c r="U7" s="83"/>
    </row>
    <row r="8" spans="1:21" s="28" customFormat="1" ht="37.5">
      <c r="A8" s="1293" t="s">
        <v>213</v>
      </c>
      <c r="B8" s="1297" t="s">
        <v>214</v>
      </c>
      <c r="C8" s="1297" t="s">
        <v>215</v>
      </c>
      <c r="D8" s="1297" t="s">
        <v>216</v>
      </c>
      <c r="E8" s="84" t="s">
        <v>217</v>
      </c>
      <c r="F8" s="85">
        <f>12*80</f>
        <v>960</v>
      </c>
      <c r="G8" s="1316" t="s">
        <v>218</v>
      </c>
      <c r="H8" s="1337" t="s">
        <v>219</v>
      </c>
      <c r="I8" s="1313"/>
      <c r="J8" s="1316">
        <f>F11</f>
        <v>1700</v>
      </c>
      <c r="K8" s="1313"/>
      <c r="L8" s="1313"/>
      <c r="M8" s="1313"/>
      <c r="N8" s="1313"/>
      <c r="O8" s="1313"/>
      <c r="P8" s="1313"/>
      <c r="Q8" s="1313"/>
      <c r="R8" s="1313"/>
      <c r="S8" s="1313"/>
      <c r="T8" s="1324"/>
      <c r="U8" s="1303" t="s">
        <v>220</v>
      </c>
    </row>
    <row r="9" spans="1:21" s="28" customFormat="1" ht="56.25">
      <c r="A9" s="1307"/>
      <c r="B9" s="1309"/>
      <c r="C9" s="1309"/>
      <c r="D9" s="1309"/>
      <c r="E9" s="84" t="s">
        <v>221</v>
      </c>
      <c r="F9" s="85">
        <f>12*20</f>
        <v>240</v>
      </c>
      <c r="G9" s="1314"/>
      <c r="H9" s="1314"/>
      <c r="I9" s="1314"/>
      <c r="J9" s="1314"/>
      <c r="K9" s="1314"/>
      <c r="L9" s="1314"/>
      <c r="M9" s="1314"/>
      <c r="N9" s="1314"/>
      <c r="O9" s="1314"/>
      <c r="P9" s="1314"/>
      <c r="Q9" s="1314"/>
      <c r="R9" s="1314"/>
      <c r="S9" s="1314"/>
      <c r="T9" s="1325"/>
      <c r="U9" s="1305"/>
    </row>
    <row r="10" spans="1:21" s="28" customFormat="1">
      <c r="A10" s="1307"/>
      <c r="B10" s="1309"/>
      <c r="C10" s="1309"/>
      <c r="D10" s="1309"/>
      <c r="E10" s="86" t="s">
        <v>222</v>
      </c>
      <c r="F10" s="85">
        <v>500</v>
      </c>
      <c r="G10" s="1315"/>
      <c r="H10" s="1315"/>
      <c r="I10" s="1315"/>
      <c r="J10" s="1315"/>
      <c r="K10" s="1315"/>
      <c r="L10" s="1315"/>
      <c r="M10" s="1315"/>
      <c r="N10" s="1315"/>
      <c r="O10" s="1315"/>
      <c r="P10" s="1315"/>
      <c r="Q10" s="1315"/>
      <c r="R10" s="1315"/>
      <c r="S10" s="1315"/>
      <c r="T10" s="1376"/>
      <c r="U10" s="1304"/>
    </row>
    <row r="11" spans="1:21" s="28" customFormat="1">
      <c r="A11" s="1294"/>
      <c r="B11" s="1298"/>
      <c r="C11" s="1298"/>
      <c r="D11" s="1298"/>
      <c r="E11" s="87" t="s">
        <v>4</v>
      </c>
      <c r="F11" s="88">
        <f>SUM(F8:F10)</f>
        <v>1700</v>
      </c>
      <c r="G11" s="82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83"/>
      <c r="U11" s="83"/>
    </row>
    <row r="12" spans="1:21" ht="37.5">
      <c r="A12" s="1374" t="s">
        <v>223</v>
      </c>
      <c r="B12" s="1375" t="s">
        <v>224</v>
      </c>
      <c r="C12" s="1375" t="s">
        <v>225</v>
      </c>
      <c r="D12" s="1375" t="s">
        <v>226</v>
      </c>
      <c r="E12" s="84" t="s">
        <v>227</v>
      </c>
      <c r="F12" s="85">
        <f>30*80</f>
        <v>2400</v>
      </c>
      <c r="G12" s="1380" t="s">
        <v>218</v>
      </c>
      <c r="H12" s="1380" t="s">
        <v>228</v>
      </c>
      <c r="I12" s="1380"/>
      <c r="J12" s="1380"/>
      <c r="K12" s="1381">
        <f>F15</f>
        <v>4300</v>
      </c>
      <c r="L12" s="1380"/>
      <c r="M12" s="1380"/>
      <c r="N12" s="1380"/>
      <c r="O12" s="1381"/>
      <c r="P12" s="1380"/>
      <c r="Q12" s="1380"/>
      <c r="R12" s="1380"/>
      <c r="S12" s="1380"/>
      <c r="T12" s="1380"/>
      <c r="U12" s="1380" t="s">
        <v>229</v>
      </c>
    </row>
    <row r="13" spans="1:21" ht="56.25">
      <c r="A13" s="1374"/>
      <c r="B13" s="1375"/>
      <c r="C13" s="1375"/>
      <c r="D13" s="1375"/>
      <c r="E13" s="84" t="s">
        <v>230</v>
      </c>
      <c r="F13" s="85">
        <f>30*2*20</f>
        <v>1200</v>
      </c>
      <c r="G13" s="1380"/>
      <c r="H13" s="1380"/>
      <c r="I13" s="1380"/>
      <c r="J13" s="1380"/>
      <c r="K13" s="1380"/>
      <c r="L13" s="1380"/>
      <c r="M13" s="1380"/>
      <c r="N13" s="1380"/>
      <c r="O13" s="1380"/>
      <c r="P13" s="1380"/>
      <c r="Q13" s="1380"/>
      <c r="R13" s="1380"/>
      <c r="S13" s="1380"/>
      <c r="T13" s="1380"/>
      <c r="U13" s="1380"/>
    </row>
    <row r="14" spans="1:21">
      <c r="A14" s="1374"/>
      <c r="B14" s="1375"/>
      <c r="C14" s="1375"/>
      <c r="D14" s="1375"/>
      <c r="E14" s="86" t="s">
        <v>222</v>
      </c>
      <c r="F14" s="85">
        <v>700</v>
      </c>
      <c r="G14" s="1380"/>
      <c r="H14" s="1380"/>
      <c r="I14" s="1380"/>
      <c r="J14" s="1380"/>
      <c r="K14" s="1380"/>
      <c r="L14" s="1380"/>
      <c r="M14" s="1380"/>
      <c r="N14" s="1380"/>
      <c r="O14" s="1380"/>
      <c r="P14" s="1380"/>
      <c r="Q14" s="1380"/>
      <c r="R14" s="1380"/>
      <c r="S14" s="1380"/>
      <c r="T14" s="1380"/>
      <c r="U14" s="1380"/>
    </row>
    <row r="15" spans="1:21">
      <c r="A15" s="1374"/>
      <c r="B15" s="1375"/>
      <c r="C15" s="1375"/>
      <c r="D15" s="1375"/>
      <c r="E15" s="87" t="s">
        <v>4</v>
      </c>
      <c r="F15" s="89">
        <f>SUM(F12:F14)</f>
        <v>4300</v>
      </c>
      <c r="G15" s="1380"/>
      <c r="H15" s="1380"/>
      <c r="I15" s="1380"/>
      <c r="J15" s="1380"/>
      <c r="K15" s="1380"/>
      <c r="L15" s="1380"/>
      <c r="M15" s="1380"/>
      <c r="N15" s="1380"/>
      <c r="O15" s="1380"/>
      <c r="P15" s="1380"/>
      <c r="Q15" s="1380"/>
      <c r="R15" s="1380"/>
      <c r="S15" s="1380"/>
      <c r="T15" s="1380"/>
      <c r="U15" s="1380"/>
    </row>
    <row r="16" spans="1:21" ht="56.25">
      <c r="A16" s="1374" t="s">
        <v>231</v>
      </c>
      <c r="B16" s="1375" t="s">
        <v>232</v>
      </c>
      <c r="C16" s="1375" t="s">
        <v>233</v>
      </c>
      <c r="D16" s="1375" t="s">
        <v>234</v>
      </c>
      <c r="E16" s="90" t="s">
        <v>235</v>
      </c>
      <c r="F16" s="91">
        <f>9*5*120</f>
        <v>5400</v>
      </c>
      <c r="G16" s="1379" t="s">
        <v>218</v>
      </c>
      <c r="H16" s="1380" t="s">
        <v>236</v>
      </c>
      <c r="I16" s="1377"/>
      <c r="J16" s="1377"/>
      <c r="K16" s="1377"/>
      <c r="L16" s="1377"/>
      <c r="M16" s="1377"/>
      <c r="N16" s="1377"/>
      <c r="O16" s="1378">
        <f>F18</f>
        <v>5900</v>
      </c>
      <c r="P16" s="1377"/>
      <c r="Q16" s="1377"/>
      <c r="R16" s="1377"/>
      <c r="S16" s="1377"/>
      <c r="T16" s="1377"/>
      <c r="U16" s="1377"/>
    </row>
    <row r="17" spans="1:21">
      <c r="A17" s="1374"/>
      <c r="B17" s="1375"/>
      <c r="C17" s="1375"/>
      <c r="D17" s="1375"/>
      <c r="E17" s="84" t="s">
        <v>237</v>
      </c>
      <c r="F17" s="91">
        <v>500</v>
      </c>
      <c r="G17" s="1379"/>
      <c r="H17" s="1380"/>
      <c r="I17" s="1377"/>
      <c r="J17" s="1377"/>
      <c r="K17" s="1377"/>
      <c r="L17" s="1377"/>
      <c r="M17" s="1377"/>
      <c r="N17" s="1377"/>
      <c r="O17" s="1377"/>
      <c r="P17" s="1377"/>
      <c r="Q17" s="1377"/>
      <c r="R17" s="1377"/>
      <c r="S17" s="1377"/>
      <c r="T17" s="1377"/>
      <c r="U17" s="1377"/>
    </row>
    <row r="18" spans="1:21">
      <c r="A18" s="1374"/>
      <c r="B18" s="1375"/>
      <c r="C18" s="1375"/>
      <c r="D18" s="1375"/>
      <c r="E18" s="87" t="s">
        <v>4</v>
      </c>
      <c r="F18" s="92">
        <f>SUM(F16:F17)</f>
        <v>5900</v>
      </c>
      <c r="G18" s="1379"/>
      <c r="H18" s="1380"/>
      <c r="I18" s="1377"/>
      <c r="J18" s="1377"/>
      <c r="K18" s="1377"/>
      <c r="L18" s="1377"/>
      <c r="M18" s="1377"/>
      <c r="N18" s="1377"/>
      <c r="O18" s="1377"/>
      <c r="P18" s="1377"/>
      <c r="Q18" s="1377"/>
      <c r="R18" s="1377"/>
      <c r="S18" s="1377"/>
      <c r="T18" s="1377"/>
      <c r="U18" s="1377"/>
    </row>
    <row r="19" spans="1:21" ht="56.25">
      <c r="A19" s="1382" t="s">
        <v>238</v>
      </c>
      <c r="B19" s="1375" t="s">
        <v>239</v>
      </c>
      <c r="C19" s="1375" t="s">
        <v>240</v>
      </c>
      <c r="D19" s="1375" t="s">
        <v>241</v>
      </c>
      <c r="E19" s="90" t="s">
        <v>242</v>
      </c>
      <c r="F19" s="91">
        <f>4*120</f>
        <v>480</v>
      </c>
      <c r="G19" s="251" t="s">
        <v>218</v>
      </c>
      <c r="H19" s="252" t="s">
        <v>228</v>
      </c>
      <c r="I19" s="125"/>
      <c r="J19" s="125"/>
      <c r="K19" s="93">
        <f>F19</f>
        <v>480</v>
      </c>
      <c r="L19" s="1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1">
      <c r="A20" s="1382"/>
      <c r="B20" s="1375"/>
      <c r="C20" s="1375"/>
      <c r="D20" s="1375"/>
      <c r="E20" s="87" t="s">
        <v>4</v>
      </c>
      <c r="F20" s="92">
        <f>SUM(F19)</f>
        <v>480</v>
      </c>
      <c r="G20" s="251"/>
      <c r="H20" s="252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1" ht="56.25">
      <c r="A21" s="1374" t="s">
        <v>243</v>
      </c>
      <c r="B21" s="1375" t="s">
        <v>244</v>
      </c>
      <c r="C21" s="1375" t="s">
        <v>245</v>
      </c>
      <c r="D21" s="1375" t="s">
        <v>234</v>
      </c>
      <c r="E21" s="84" t="s">
        <v>246</v>
      </c>
      <c r="F21" s="85">
        <f>30*80</f>
        <v>2400</v>
      </c>
      <c r="G21" s="1379" t="s">
        <v>218</v>
      </c>
      <c r="H21" s="1380" t="s">
        <v>247</v>
      </c>
      <c r="I21" s="1378">
        <f>F24/2</f>
        <v>2200</v>
      </c>
      <c r="J21" s="1377"/>
      <c r="K21" s="1377"/>
      <c r="L21" s="1377"/>
      <c r="M21" s="1377"/>
      <c r="N21" s="1378">
        <f>F24/2</f>
        <v>2200</v>
      </c>
      <c r="O21" s="1378"/>
      <c r="P21" s="1377"/>
      <c r="Q21" s="1377"/>
      <c r="R21" s="1377"/>
      <c r="S21" s="1377"/>
      <c r="T21" s="1377"/>
      <c r="U21" s="1377"/>
    </row>
    <row r="22" spans="1:21" ht="56.25">
      <c r="A22" s="1374"/>
      <c r="B22" s="1375"/>
      <c r="C22" s="1375"/>
      <c r="D22" s="1375"/>
      <c r="E22" s="84" t="s">
        <v>248</v>
      </c>
      <c r="F22" s="85">
        <f>30*20</f>
        <v>600</v>
      </c>
      <c r="G22" s="1379"/>
      <c r="H22" s="1380"/>
      <c r="I22" s="1377"/>
      <c r="J22" s="1377"/>
      <c r="K22" s="1377"/>
      <c r="L22" s="1377"/>
      <c r="M22" s="1377"/>
      <c r="N22" s="1377"/>
      <c r="O22" s="1378"/>
      <c r="P22" s="1377"/>
      <c r="Q22" s="1377"/>
      <c r="R22" s="1377"/>
      <c r="S22" s="1377"/>
      <c r="T22" s="1377"/>
      <c r="U22" s="1377"/>
    </row>
    <row r="23" spans="1:21">
      <c r="A23" s="1374"/>
      <c r="B23" s="1375"/>
      <c r="C23" s="1375"/>
      <c r="D23" s="1375"/>
      <c r="E23" s="86" t="s">
        <v>249</v>
      </c>
      <c r="F23" s="85">
        <v>1400</v>
      </c>
      <c r="G23" s="1379"/>
      <c r="H23" s="1380"/>
      <c r="I23" s="1377"/>
      <c r="J23" s="1377"/>
      <c r="K23" s="1377"/>
      <c r="L23" s="1377"/>
      <c r="M23" s="1377"/>
      <c r="N23" s="1377"/>
      <c r="O23" s="1378"/>
      <c r="P23" s="1377"/>
      <c r="Q23" s="1377"/>
      <c r="R23" s="1377"/>
      <c r="S23" s="1377"/>
      <c r="T23" s="1377"/>
      <c r="U23" s="1377"/>
    </row>
    <row r="24" spans="1:21">
      <c r="A24" s="1374"/>
      <c r="B24" s="1375"/>
      <c r="C24" s="1375"/>
      <c r="D24" s="1375"/>
      <c r="E24" s="87" t="s">
        <v>4</v>
      </c>
      <c r="F24" s="92">
        <f>SUM(F21:F23)</f>
        <v>4400</v>
      </c>
      <c r="G24" s="1379"/>
      <c r="H24" s="1380"/>
      <c r="I24" s="1377"/>
      <c r="J24" s="1377"/>
      <c r="K24" s="1377"/>
      <c r="L24" s="1377"/>
      <c r="M24" s="1377"/>
      <c r="N24" s="1377"/>
      <c r="O24" s="1377"/>
      <c r="P24" s="1377"/>
      <c r="Q24" s="1377"/>
      <c r="R24" s="1377"/>
      <c r="S24" s="1377"/>
      <c r="T24" s="1377"/>
      <c r="U24" s="1377"/>
    </row>
    <row r="25" spans="1:21">
      <c r="A25" s="1345" t="s">
        <v>250</v>
      </c>
      <c r="B25" s="1346"/>
      <c r="C25" s="1346"/>
      <c r="D25" s="1346"/>
      <c r="E25" s="1347"/>
      <c r="F25" s="81"/>
      <c r="G25" s="82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83"/>
      <c r="U25" s="83"/>
    </row>
    <row r="26" spans="1:21" ht="37.5">
      <c r="A26" s="1293" t="s">
        <v>251</v>
      </c>
      <c r="B26" s="1297" t="s">
        <v>252</v>
      </c>
      <c r="C26" s="1334" t="s">
        <v>253</v>
      </c>
      <c r="D26" s="1334" t="s">
        <v>254</v>
      </c>
      <c r="E26" s="84" t="s">
        <v>255</v>
      </c>
      <c r="F26" s="85">
        <v>7200</v>
      </c>
      <c r="G26" s="1313" t="s">
        <v>218</v>
      </c>
      <c r="H26" s="1337">
        <v>22612</v>
      </c>
      <c r="I26" s="1313"/>
      <c r="J26" s="1316">
        <v>38600</v>
      </c>
      <c r="K26" s="1313"/>
      <c r="L26" s="1313"/>
      <c r="M26" s="1313"/>
      <c r="N26" s="1313"/>
      <c r="O26" s="1313"/>
      <c r="P26" s="1313"/>
      <c r="Q26" s="1313"/>
      <c r="R26" s="1313"/>
      <c r="S26" s="1313"/>
      <c r="T26" s="1324"/>
      <c r="U26" s="1303" t="s">
        <v>220</v>
      </c>
    </row>
    <row r="27" spans="1:21" ht="56.25">
      <c r="A27" s="1307"/>
      <c r="B27" s="1309"/>
      <c r="C27" s="1335"/>
      <c r="D27" s="1335"/>
      <c r="E27" s="84" t="s">
        <v>256</v>
      </c>
      <c r="F27" s="85">
        <v>3600</v>
      </c>
      <c r="G27" s="1314"/>
      <c r="H27" s="1314"/>
      <c r="I27" s="1314"/>
      <c r="J27" s="1314"/>
      <c r="K27" s="1314"/>
      <c r="L27" s="1314"/>
      <c r="M27" s="1314"/>
      <c r="N27" s="1314"/>
      <c r="O27" s="1314"/>
      <c r="P27" s="1314"/>
      <c r="Q27" s="1314"/>
      <c r="R27" s="1314"/>
      <c r="S27" s="1314"/>
      <c r="T27" s="1325"/>
      <c r="U27" s="1305"/>
    </row>
    <row r="28" spans="1:21" ht="75">
      <c r="A28" s="1307"/>
      <c r="B28" s="1309"/>
      <c r="C28" s="1335"/>
      <c r="D28" s="1335"/>
      <c r="E28" s="84" t="s">
        <v>257</v>
      </c>
      <c r="F28" s="85">
        <v>16800</v>
      </c>
      <c r="G28" s="1314"/>
      <c r="H28" s="1314"/>
      <c r="I28" s="1314"/>
      <c r="J28" s="1314"/>
      <c r="K28" s="1314"/>
      <c r="L28" s="1314"/>
      <c r="M28" s="1314"/>
      <c r="N28" s="1314"/>
      <c r="O28" s="1314"/>
      <c r="P28" s="1314"/>
      <c r="Q28" s="1314"/>
      <c r="R28" s="1314"/>
      <c r="S28" s="1314"/>
      <c r="T28" s="1325"/>
      <c r="U28" s="1305"/>
    </row>
    <row r="29" spans="1:21" ht="37.5">
      <c r="A29" s="1307"/>
      <c r="B29" s="1309"/>
      <c r="C29" s="1335"/>
      <c r="D29" s="1335"/>
      <c r="E29" s="123" t="s">
        <v>258</v>
      </c>
      <c r="F29" s="85">
        <v>1500</v>
      </c>
      <c r="G29" s="1314"/>
      <c r="H29" s="1314"/>
      <c r="I29" s="1314"/>
      <c r="J29" s="1314"/>
      <c r="K29" s="1314"/>
      <c r="L29" s="1314"/>
      <c r="M29" s="1314"/>
      <c r="N29" s="1314"/>
      <c r="O29" s="1314"/>
      <c r="P29" s="1314"/>
      <c r="Q29" s="1314"/>
      <c r="R29" s="1314"/>
      <c r="S29" s="1314"/>
      <c r="T29" s="1325"/>
      <c r="U29" s="1305"/>
    </row>
    <row r="30" spans="1:21" ht="37.5">
      <c r="A30" s="1307"/>
      <c r="B30" s="1309"/>
      <c r="C30" s="1335"/>
      <c r="D30" s="1335"/>
      <c r="E30" s="123" t="s">
        <v>259</v>
      </c>
      <c r="F30" s="85">
        <v>4500</v>
      </c>
      <c r="G30" s="1314"/>
      <c r="H30" s="1314"/>
      <c r="I30" s="1314"/>
      <c r="J30" s="1314"/>
      <c r="K30" s="1314"/>
      <c r="L30" s="1314"/>
      <c r="M30" s="1314"/>
      <c r="N30" s="1314"/>
      <c r="O30" s="1314"/>
      <c r="P30" s="1314"/>
      <c r="Q30" s="1314"/>
      <c r="R30" s="1314"/>
      <c r="S30" s="1314"/>
      <c r="T30" s="1325"/>
      <c r="U30" s="1305"/>
    </row>
    <row r="31" spans="1:21">
      <c r="A31" s="1307"/>
      <c r="B31" s="1309"/>
      <c r="C31" s="1335"/>
      <c r="D31" s="1335"/>
      <c r="E31" s="86" t="s">
        <v>222</v>
      </c>
      <c r="F31" s="85">
        <v>5000</v>
      </c>
      <c r="G31" s="1315"/>
      <c r="H31" s="1315"/>
      <c r="I31" s="1315"/>
      <c r="J31" s="1315"/>
      <c r="K31" s="1315"/>
      <c r="L31" s="1315"/>
      <c r="M31" s="1315"/>
      <c r="N31" s="1315"/>
      <c r="O31" s="1315"/>
      <c r="P31" s="1315"/>
      <c r="Q31" s="1315"/>
      <c r="R31" s="1315"/>
      <c r="S31" s="1315"/>
      <c r="T31" s="1376"/>
      <c r="U31" s="1304"/>
    </row>
    <row r="32" spans="1:21">
      <c r="A32" s="1294"/>
      <c r="B32" s="1298"/>
      <c r="C32" s="1336"/>
      <c r="D32" s="1336"/>
      <c r="E32" s="87" t="s">
        <v>4</v>
      </c>
      <c r="F32" s="94">
        <v>38600</v>
      </c>
      <c r="G32" s="82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83"/>
      <c r="U32" s="83"/>
    </row>
    <row r="33" spans="1:21" ht="115.5">
      <c r="A33" s="95" t="s">
        <v>260</v>
      </c>
      <c r="B33" s="231" t="s">
        <v>261</v>
      </c>
      <c r="C33" s="123" t="s">
        <v>262</v>
      </c>
      <c r="D33" s="231" t="s">
        <v>263</v>
      </c>
      <c r="E33" s="90" t="s">
        <v>264</v>
      </c>
      <c r="F33" s="85">
        <v>6000</v>
      </c>
      <c r="G33" s="96" t="s">
        <v>218</v>
      </c>
      <c r="H33" s="125" t="s">
        <v>265</v>
      </c>
      <c r="I33" s="125"/>
      <c r="J33" s="125"/>
      <c r="K33" s="93">
        <v>3000</v>
      </c>
      <c r="L33" s="125"/>
      <c r="M33" s="125"/>
      <c r="N33" s="125"/>
      <c r="O33" s="125"/>
      <c r="P33" s="125">
        <v>3000</v>
      </c>
      <c r="Q33" s="125"/>
      <c r="R33" s="125"/>
      <c r="S33" s="125"/>
      <c r="T33" s="97"/>
      <c r="U33" s="97" t="s">
        <v>229</v>
      </c>
    </row>
    <row r="34" spans="1:21" s="444" customFormat="1">
      <c r="A34" s="1345" t="s">
        <v>266</v>
      </c>
      <c r="B34" s="1346"/>
      <c r="C34" s="1346"/>
      <c r="D34" s="1346"/>
      <c r="E34" s="1347"/>
      <c r="F34" s="98"/>
      <c r="G34" s="99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1"/>
      <c r="U34" s="101"/>
    </row>
    <row r="35" spans="1:21" ht="75">
      <c r="A35" s="250" t="s">
        <v>267</v>
      </c>
      <c r="B35" s="102" t="s">
        <v>268</v>
      </c>
      <c r="C35" s="231" t="s">
        <v>269</v>
      </c>
      <c r="D35" s="103" t="s">
        <v>270</v>
      </c>
      <c r="E35" s="90" t="s">
        <v>271</v>
      </c>
      <c r="F35" s="85">
        <v>7200</v>
      </c>
      <c r="G35" s="96" t="s">
        <v>218</v>
      </c>
      <c r="H35" s="125" t="s">
        <v>272</v>
      </c>
      <c r="I35" s="125"/>
      <c r="J35" s="125"/>
      <c r="K35" s="125"/>
      <c r="L35" s="125"/>
      <c r="M35" s="125"/>
      <c r="N35" s="125"/>
      <c r="O35" s="125"/>
      <c r="P35" s="125">
        <v>7200</v>
      </c>
      <c r="Q35" s="125"/>
      <c r="R35" s="125"/>
      <c r="S35" s="125"/>
      <c r="T35" s="97"/>
      <c r="U35" s="97" t="s">
        <v>273</v>
      </c>
    </row>
    <row r="36" spans="1:21" s="444" customFormat="1">
      <c r="A36" s="1345" t="s">
        <v>274</v>
      </c>
      <c r="B36" s="1346"/>
      <c r="C36" s="1346"/>
      <c r="D36" s="1346"/>
      <c r="E36" s="1347"/>
      <c r="F36" s="104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4"/>
      <c r="U36" s="104"/>
    </row>
    <row r="37" spans="1:21" ht="75">
      <c r="A37" s="250" t="s">
        <v>275</v>
      </c>
      <c r="B37" s="102" t="s">
        <v>276</v>
      </c>
      <c r="C37" s="249" t="s">
        <v>269</v>
      </c>
      <c r="D37" s="103" t="s">
        <v>277</v>
      </c>
      <c r="E37" s="90" t="s">
        <v>278</v>
      </c>
      <c r="F37" s="85">
        <v>7200</v>
      </c>
      <c r="G37" s="96" t="s">
        <v>218</v>
      </c>
      <c r="H37" s="105" t="s">
        <v>272</v>
      </c>
      <c r="I37" s="125"/>
      <c r="J37" s="125"/>
      <c r="K37" s="125"/>
      <c r="L37" s="125"/>
      <c r="M37" s="125"/>
      <c r="N37" s="125"/>
      <c r="O37" s="125"/>
      <c r="P37" s="125">
        <v>7200</v>
      </c>
      <c r="Q37" s="125"/>
      <c r="R37" s="125"/>
      <c r="S37" s="125"/>
      <c r="T37" s="97"/>
      <c r="U37" s="97" t="s">
        <v>229</v>
      </c>
    </row>
    <row r="38" spans="1:21">
      <c r="A38" s="1348" t="s">
        <v>279</v>
      </c>
      <c r="B38" s="1349"/>
      <c r="C38" s="1349"/>
      <c r="D38" s="1349"/>
      <c r="E38" s="1350"/>
      <c r="F38" s="81"/>
      <c r="G38" s="82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83"/>
      <c r="U38" s="83"/>
    </row>
    <row r="39" spans="1:21" ht="75">
      <c r="A39" s="250" t="s">
        <v>280</v>
      </c>
      <c r="B39" s="102" t="s">
        <v>268</v>
      </c>
      <c r="C39" s="249" t="s">
        <v>269</v>
      </c>
      <c r="D39" s="103" t="s">
        <v>281</v>
      </c>
      <c r="E39" s="90" t="s">
        <v>278</v>
      </c>
      <c r="F39" s="85">
        <v>7200</v>
      </c>
      <c r="G39" s="96" t="s">
        <v>282</v>
      </c>
      <c r="H39" s="125" t="s">
        <v>283</v>
      </c>
      <c r="I39" s="125"/>
      <c r="J39" s="125"/>
      <c r="K39" s="125"/>
      <c r="L39" s="125"/>
      <c r="M39" s="125"/>
      <c r="N39" s="93">
        <v>7200</v>
      </c>
      <c r="O39" s="125"/>
      <c r="P39" s="125"/>
      <c r="Q39" s="125"/>
      <c r="R39" s="125"/>
      <c r="S39" s="125"/>
      <c r="T39" s="97"/>
      <c r="U39" s="97" t="s">
        <v>229</v>
      </c>
    </row>
    <row r="40" spans="1:21">
      <c r="A40" s="1348" t="s">
        <v>284</v>
      </c>
      <c r="B40" s="1349"/>
      <c r="C40" s="1349"/>
      <c r="D40" s="1349"/>
      <c r="E40" s="1350"/>
      <c r="F40" s="81"/>
      <c r="G40" s="82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97"/>
      <c r="U40" s="97"/>
    </row>
    <row r="41" spans="1:21" ht="37.5">
      <c r="A41" s="1351" t="s">
        <v>285</v>
      </c>
      <c r="B41" s="1354" t="s">
        <v>286</v>
      </c>
      <c r="C41" s="1357" t="s">
        <v>287</v>
      </c>
      <c r="D41" s="1334" t="s">
        <v>288</v>
      </c>
      <c r="E41" s="84" t="s">
        <v>227</v>
      </c>
      <c r="F41" s="106">
        <v>2400</v>
      </c>
      <c r="G41" s="1371" t="s">
        <v>218</v>
      </c>
      <c r="H41" s="1313"/>
      <c r="I41" s="1313"/>
      <c r="J41" s="1313"/>
      <c r="K41" s="1313"/>
      <c r="L41" s="1313"/>
      <c r="M41" s="1316">
        <v>5400</v>
      </c>
      <c r="N41" s="1313"/>
      <c r="O41" s="1313"/>
      <c r="P41" s="1316"/>
      <c r="Q41" s="1313"/>
      <c r="R41" s="1313"/>
      <c r="S41" s="1313"/>
      <c r="T41" s="1303"/>
      <c r="U41" s="1303" t="s">
        <v>273</v>
      </c>
    </row>
    <row r="42" spans="1:21" ht="56.25">
      <c r="A42" s="1352"/>
      <c r="B42" s="1355"/>
      <c r="C42" s="1358"/>
      <c r="D42" s="1335"/>
      <c r="E42" s="84" t="s">
        <v>289</v>
      </c>
      <c r="F42" s="107">
        <v>1200</v>
      </c>
      <c r="G42" s="1372"/>
      <c r="H42" s="1314"/>
      <c r="I42" s="1314"/>
      <c r="J42" s="1314"/>
      <c r="K42" s="1314"/>
      <c r="L42" s="1314"/>
      <c r="M42" s="1369"/>
      <c r="N42" s="1314"/>
      <c r="O42" s="1314"/>
      <c r="P42" s="1369"/>
      <c r="Q42" s="1314"/>
      <c r="R42" s="1314"/>
      <c r="S42" s="1314"/>
      <c r="T42" s="1305"/>
      <c r="U42" s="1305"/>
    </row>
    <row r="43" spans="1:21" ht="75">
      <c r="A43" s="1352"/>
      <c r="B43" s="1355"/>
      <c r="C43" s="1358"/>
      <c r="D43" s="1335"/>
      <c r="E43" s="84" t="s">
        <v>290</v>
      </c>
      <c r="F43" s="107">
        <v>1800</v>
      </c>
      <c r="G43" s="1373"/>
      <c r="H43" s="1315"/>
      <c r="I43" s="1315"/>
      <c r="J43" s="1315"/>
      <c r="K43" s="1315"/>
      <c r="L43" s="1315"/>
      <c r="M43" s="1370"/>
      <c r="N43" s="1315"/>
      <c r="O43" s="1315"/>
      <c r="P43" s="1370"/>
      <c r="Q43" s="1315"/>
      <c r="R43" s="1315"/>
      <c r="S43" s="1315"/>
      <c r="T43" s="1304"/>
      <c r="U43" s="1304"/>
    </row>
    <row r="44" spans="1:21">
      <c r="A44" s="1353"/>
      <c r="B44" s="1356"/>
      <c r="C44" s="1359"/>
      <c r="D44" s="1336"/>
      <c r="E44" s="87" t="s">
        <v>4</v>
      </c>
      <c r="F44" s="94">
        <v>5400</v>
      </c>
      <c r="G44" s="82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97"/>
      <c r="U44" s="97"/>
    </row>
    <row r="45" spans="1:21">
      <c r="A45" s="1360" t="s">
        <v>291</v>
      </c>
      <c r="B45" s="1361"/>
      <c r="C45" s="1361"/>
      <c r="D45" s="1361"/>
      <c r="E45" s="1362"/>
      <c r="F45" s="81"/>
      <c r="G45" s="82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83"/>
      <c r="U45" s="83"/>
    </row>
    <row r="46" spans="1:21" ht="75">
      <c r="A46" s="108" t="s">
        <v>292</v>
      </c>
      <c r="B46" s="109" t="s">
        <v>293</v>
      </c>
      <c r="C46" s="249" t="s">
        <v>269</v>
      </c>
      <c r="D46" s="103" t="s">
        <v>281</v>
      </c>
      <c r="E46" s="90" t="s">
        <v>278</v>
      </c>
      <c r="F46" s="85">
        <v>7200</v>
      </c>
      <c r="G46" s="96" t="s">
        <v>218</v>
      </c>
      <c r="H46" s="125" t="s">
        <v>283</v>
      </c>
      <c r="I46" s="125"/>
      <c r="J46" s="125"/>
      <c r="K46" s="125"/>
      <c r="L46" s="125"/>
      <c r="M46" s="125"/>
      <c r="N46" s="93">
        <v>7200</v>
      </c>
      <c r="O46" s="125"/>
      <c r="P46" s="125"/>
      <c r="Q46" s="125"/>
      <c r="R46" s="125"/>
      <c r="S46" s="125"/>
      <c r="T46" s="97"/>
      <c r="U46" s="97" t="s">
        <v>229</v>
      </c>
    </row>
    <row r="47" spans="1:21">
      <c r="A47" s="1363" t="s">
        <v>294</v>
      </c>
      <c r="B47" s="1364"/>
      <c r="C47" s="1364"/>
      <c r="D47" s="1364"/>
      <c r="E47" s="1365"/>
      <c r="F47" s="81"/>
      <c r="G47" s="82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83"/>
      <c r="U47" s="83"/>
    </row>
    <row r="48" spans="1:21" ht="123">
      <c r="A48" s="250" t="s">
        <v>295</v>
      </c>
      <c r="B48" s="102" t="s">
        <v>296</v>
      </c>
      <c r="C48" s="123" t="s">
        <v>297</v>
      </c>
      <c r="D48" s="102" t="s">
        <v>298</v>
      </c>
      <c r="E48" s="84" t="s">
        <v>299</v>
      </c>
      <c r="F48" s="85">
        <v>3600</v>
      </c>
      <c r="G48" s="96" t="s">
        <v>218</v>
      </c>
      <c r="H48" s="125" t="s">
        <v>300</v>
      </c>
      <c r="I48" s="125"/>
      <c r="J48" s="125"/>
      <c r="K48" s="125">
        <v>600</v>
      </c>
      <c r="L48" s="125">
        <v>600</v>
      </c>
      <c r="M48" s="125">
        <v>600</v>
      </c>
      <c r="N48" s="125">
        <v>600</v>
      </c>
      <c r="O48" s="125"/>
      <c r="P48" s="125"/>
      <c r="Q48" s="125">
        <v>600</v>
      </c>
      <c r="R48" s="125">
        <v>600</v>
      </c>
      <c r="S48" s="125"/>
      <c r="T48" s="97"/>
      <c r="U48" s="97" t="s">
        <v>229</v>
      </c>
    </row>
    <row r="49" spans="1:25">
      <c r="A49" s="1366" t="s">
        <v>301</v>
      </c>
      <c r="B49" s="1367"/>
      <c r="C49" s="1367"/>
      <c r="D49" s="1367"/>
      <c r="E49" s="1368"/>
      <c r="F49" s="110"/>
      <c r="G49" s="111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40"/>
      <c r="U49" s="240"/>
    </row>
    <row r="50" spans="1:25" ht="37.5">
      <c r="A50" s="1332" t="s">
        <v>302</v>
      </c>
      <c r="B50" s="1295" t="s">
        <v>303</v>
      </c>
      <c r="C50" s="1295" t="s">
        <v>304</v>
      </c>
      <c r="D50" s="1338" t="s">
        <v>305</v>
      </c>
      <c r="E50" s="84" t="s">
        <v>306</v>
      </c>
      <c r="F50" s="112">
        <v>32000</v>
      </c>
      <c r="G50" s="1339" t="s">
        <v>282</v>
      </c>
      <c r="H50" s="1342" t="s">
        <v>307</v>
      </c>
      <c r="I50" s="1318"/>
      <c r="J50" s="1318"/>
      <c r="K50" s="1318"/>
      <c r="L50" s="1318"/>
      <c r="M50" s="1318"/>
      <c r="N50" s="1318"/>
      <c r="O50" s="1318"/>
      <c r="P50" s="1318"/>
      <c r="Q50" s="1318"/>
      <c r="R50" s="1318"/>
      <c r="S50" s="1320">
        <v>293200</v>
      </c>
      <c r="T50" s="1322"/>
      <c r="U50" s="1334" t="s">
        <v>229</v>
      </c>
    </row>
    <row r="51" spans="1:25" ht="37.5">
      <c r="A51" s="1333"/>
      <c r="B51" s="1308"/>
      <c r="C51" s="1308"/>
      <c r="D51" s="1338"/>
      <c r="E51" s="84" t="s">
        <v>308</v>
      </c>
      <c r="F51" s="113">
        <v>20000</v>
      </c>
      <c r="G51" s="1340"/>
      <c r="H51" s="1343"/>
      <c r="I51" s="1319"/>
      <c r="J51" s="1319"/>
      <c r="K51" s="1319"/>
      <c r="L51" s="1319"/>
      <c r="M51" s="1319"/>
      <c r="N51" s="1319"/>
      <c r="O51" s="1319"/>
      <c r="P51" s="1319"/>
      <c r="Q51" s="1319"/>
      <c r="R51" s="1319"/>
      <c r="S51" s="1321"/>
      <c r="T51" s="1323"/>
      <c r="U51" s="1335"/>
    </row>
    <row r="52" spans="1:25" ht="56.25">
      <c r="A52" s="1333"/>
      <c r="B52" s="1308"/>
      <c r="C52" s="1308"/>
      <c r="D52" s="1338"/>
      <c r="E52" s="84" t="s">
        <v>309</v>
      </c>
      <c r="F52" s="112">
        <v>16000</v>
      </c>
      <c r="G52" s="1340"/>
      <c r="H52" s="1343"/>
      <c r="I52" s="1319"/>
      <c r="J52" s="1319"/>
      <c r="K52" s="1319"/>
      <c r="L52" s="1319"/>
      <c r="M52" s="1319"/>
      <c r="N52" s="1319"/>
      <c r="O52" s="1319"/>
      <c r="P52" s="1319"/>
      <c r="Q52" s="1319"/>
      <c r="R52" s="1319"/>
      <c r="S52" s="1321"/>
      <c r="T52" s="1323"/>
      <c r="U52" s="1335"/>
    </row>
    <row r="53" spans="1:25" ht="37.5">
      <c r="A53" s="1333"/>
      <c r="B53" s="1308"/>
      <c r="C53" s="1308"/>
      <c r="D53" s="1338"/>
      <c r="E53" s="84" t="s">
        <v>310</v>
      </c>
      <c r="F53" s="112">
        <v>10000</v>
      </c>
      <c r="G53" s="1340"/>
      <c r="H53" s="1343"/>
      <c r="I53" s="1319"/>
      <c r="J53" s="1319"/>
      <c r="K53" s="1319"/>
      <c r="L53" s="1319"/>
      <c r="M53" s="1319"/>
      <c r="N53" s="1319"/>
      <c r="O53" s="1319"/>
      <c r="P53" s="1319"/>
      <c r="Q53" s="1319"/>
      <c r="R53" s="1319"/>
      <c r="S53" s="1321"/>
      <c r="T53" s="1323"/>
      <c r="U53" s="1335"/>
    </row>
    <row r="54" spans="1:25" ht="150">
      <c r="A54" s="1333"/>
      <c r="B54" s="1308"/>
      <c r="C54" s="1308"/>
      <c r="D54" s="1338"/>
      <c r="E54" s="84" t="s">
        <v>311</v>
      </c>
      <c r="F54" s="112">
        <v>70200</v>
      </c>
      <c r="G54" s="1340"/>
      <c r="H54" s="1343"/>
      <c r="I54" s="1319"/>
      <c r="J54" s="1319"/>
      <c r="K54" s="1319"/>
      <c r="L54" s="1319"/>
      <c r="M54" s="1319"/>
      <c r="N54" s="1319"/>
      <c r="O54" s="1319"/>
      <c r="P54" s="1319"/>
      <c r="Q54" s="1319"/>
      <c r="R54" s="1319"/>
      <c r="S54" s="1321"/>
      <c r="T54" s="1323"/>
      <c r="U54" s="1335"/>
    </row>
    <row r="55" spans="1:25" ht="409.5">
      <c r="A55" s="1333"/>
      <c r="B55" s="1308"/>
      <c r="C55" s="1308"/>
      <c r="D55" s="1338"/>
      <c r="E55" s="114" t="s">
        <v>312</v>
      </c>
      <c r="F55" s="112">
        <v>98000</v>
      </c>
      <c r="G55" s="1340"/>
      <c r="H55" s="1343"/>
      <c r="I55" s="1319"/>
      <c r="J55" s="1319"/>
      <c r="K55" s="1319"/>
      <c r="L55" s="1319"/>
      <c r="M55" s="1319"/>
      <c r="N55" s="1319"/>
      <c r="O55" s="1319"/>
      <c r="P55" s="1319"/>
      <c r="Q55" s="1319"/>
      <c r="R55" s="1319"/>
      <c r="S55" s="1321"/>
      <c r="T55" s="1323"/>
      <c r="U55" s="1335"/>
    </row>
    <row r="56" spans="1:25" ht="37.5">
      <c r="A56" s="1333"/>
      <c r="B56" s="1308"/>
      <c r="C56" s="1308"/>
      <c r="D56" s="1338"/>
      <c r="E56" s="84" t="s">
        <v>313</v>
      </c>
      <c r="F56" s="112">
        <v>30000</v>
      </c>
      <c r="G56" s="1340"/>
      <c r="H56" s="1343"/>
      <c r="I56" s="1319"/>
      <c r="J56" s="1319"/>
      <c r="K56" s="1319"/>
      <c r="L56" s="1319"/>
      <c r="M56" s="1319"/>
      <c r="N56" s="1319"/>
      <c r="O56" s="1319"/>
      <c r="P56" s="1319"/>
      <c r="Q56" s="1319"/>
      <c r="R56" s="1319"/>
      <c r="S56" s="1321"/>
      <c r="T56" s="1323"/>
      <c r="U56" s="1335"/>
    </row>
    <row r="57" spans="1:25" ht="37.5">
      <c r="A57" s="1333"/>
      <c r="B57" s="1308"/>
      <c r="C57" s="1308"/>
      <c r="D57" s="1338"/>
      <c r="E57" s="84" t="s">
        <v>314</v>
      </c>
      <c r="F57" s="112">
        <v>5000</v>
      </c>
      <c r="G57" s="1340"/>
      <c r="H57" s="1343"/>
      <c r="I57" s="1319"/>
      <c r="J57" s="1319"/>
      <c r="K57" s="1319"/>
      <c r="L57" s="1319"/>
      <c r="M57" s="1319"/>
      <c r="N57" s="1319"/>
      <c r="O57" s="1319"/>
      <c r="P57" s="1319"/>
      <c r="Q57" s="1319"/>
      <c r="R57" s="1319"/>
      <c r="S57" s="1321"/>
      <c r="T57" s="1323"/>
      <c r="U57" s="1335"/>
    </row>
    <row r="58" spans="1:25" ht="37.5">
      <c r="A58" s="1333"/>
      <c r="B58" s="1308"/>
      <c r="C58" s="1308"/>
      <c r="D58" s="1338"/>
      <c r="E58" s="84" t="s">
        <v>315</v>
      </c>
      <c r="F58" s="112">
        <v>2000</v>
      </c>
      <c r="G58" s="1340"/>
      <c r="H58" s="1343"/>
      <c r="I58" s="1319"/>
      <c r="J58" s="1319"/>
      <c r="K58" s="1319"/>
      <c r="L58" s="1319"/>
      <c r="M58" s="1319"/>
      <c r="N58" s="1319"/>
      <c r="O58" s="1319"/>
      <c r="P58" s="1319"/>
      <c r="Q58" s="1319"/>
      <c r="R58" s="1319"/>
      <c r="S58" s="1321"/>
      <c r="T58" s="1323"/>
      <c r="U58" s="1335"/>
    </row>
    <row r="59" spans="1:25" ht="37.5">
      <c r="A59" s="1333"/>
      <c r="B59" s="1308"/>
      <c r="C59" s="1308"/>
      <c r="D59" s="1338"/>
      <c r="E59" s="84" t="s">
        <v>316</v>
      </c>
      <c r="F59" s="112">
        <v>10000</v>
      </c>
      <c r="G59" s="1341"/>
      <c r="H59" s="1343"/>
      <c r="I59" s="1319"/>
      <c r="J59" s="1319"/>
      <c r="K59" s="1319"/>
      <c r="L59" s="1319"/>
      <c r="M59" s="1319"/>
      <c r="N59" s="1319"/>
      <c r="O59" s="1319"/>
      <c r="P59" s="1319"/>
      <c r="Q59" s="1319"/>
      <c r="R59" s="1319"/>
      <c r="S59" s="1321"/>
      <c r="T59" s="1323"/>
      <c r="U59" s="1336"/>
    </row>
    <row r="60" spans="1:25">
      <c r="A60" s="1344"/>
      <c r="B60" s="1296"/>
      <c r="C60" s="1296"/>
      <c r="D60" s="1338"/>
      <c r="E60" s="115" t="s">
        <v>4</v>
      </c>
      <c r="F60" s="116">
        <f>SUM(F50:F59)</f>
        <v>293200</v>
      </c>
      <c r="G60" s="117"/>
      <c r="H60" s="118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8"/>
    </row>
    <row r="61" spans="1:25" s="138" customFormat="1">
      <c r="A61" s="1329" t="s">
        <v>317</v>
      </c>
      <c r="B61" s="1330"/>
      <c r="C61" s="1330"/>
      <c r="D61" s="1330"/>
      <c r="E61" s="1331"/>
      <c r="F61" s="81"/>
      <c r="G61" s="82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83"/>
      <c r="U61" s="83"/>
    </row>
    <row r="62" spans="1:25" s="138" customFormat="1" ht="37.5">
      <c r="A62" s="1332" t="s">
        <v>318</v>
      </c>
      <c r="B62" s="1297" t="s">
        <v>319</v>
      </c>
      <c r="C62" s="1334" t="s">
        <v>320</v>
      </c>
      <c r="D62" s="1334" t="s">
        <v>321</v>
      </c>
      <c r="E62" s="84" t="s">
        <v>322</v>
      </c>
      <c r="F62" s="85">
        <v>19200</v>
      </c>
      <c r="G62" s="1313" t="s">
        <v>218</v>
      </c>
      <c r="H62" s="1337" t="s">
        <v>323</v>
      </c>
      <c r="I62" s="1313"/>
      <c r="J62" s="1316">
        <v>50800</v>
      </c>
      <c r="K62" s="1313"/>
      <c r="L62" s="1313"/>
      <c r="M62" s="1313"/>
      <c r="N62" s="1313"/>
      <c r="O62" s="1313"/>
      <c r="P62" s="1313"/>
      <c r="Q62" s="1313"/>
      <c r="R62" s="1313"/>
      <c r="S62" s="1313"/>
      <c r="T62" s="1324"/>
      <c r="U62" s="1303" t="s">
        <v>220</v>
      </c>
      <c r="W62" s="120">
        <v>120</v>
      </c>
      <c r="X62" s="120">
        <v>2</v>
      </c>
      <c r="Y62" s="120">
        <v>80</v>
      </c>
    </row>
    <row r="63" spans="1:25" s="138" customFormat="1" ht="56.25">
      <c r="A63" s="1333"/>
      <c r="B63" s="1309"/>
      <c r="C63" s="1335"/>
      <c r="D63" s="1335"/>
      <c r="E63" s="121" t="s">
        <v>324</v>
      </c>
      <c r="F63" s="85">
        <v>9600</v>
      </c>
      <c r="G63" s="1314"/>
      <c r="H63" s="1314"/>
      <c r="I63" s="1314"/>
      <c r="J63" s="1314"/>
      <c r="K63" s="1314"/>
      <c r="L63" s="1314"/>
      <c r="M63" s="1314"/>
      <c r="N63" s="1314"/>
      <c r="O63" s="1314"/>
      <c r="P63" s="1314"/>
      <c r="Q63" s="1314"/>
      <c r="R63" s="1314"/>
      <c r="S63" s="1314"/>
      <c r="T63" s="1325"/>
      <c r="U63" s="1305"/>
      <c r="W63" s="120">
        <v>120</v>
      </c>
      <c r="X63" s="120">
        <v>4</v>
      </c>
      <c r="Y63" s="120">
        <v>20</v>
      </c>
    </row>
    <row r="64" spans="1:25" s="138" customFormat="1" ht="75">
      <c r="A64" s="1333"/>
      <c r="B64" s="1309"/>
      <c r="C64" s="1335"/>
      <c r="D64" s="1335"/>
      <c r="E64" s="84" t="s">
        <v>325</v>
      </c>
      <c r="F64" s="85">
        <v>6000</v>
      </c>
      <c r="G64" s="1314"/>
      <c r="H64" s="1314"/>
      <c r="I64" s="1314"/>
      <c r="J64" s="1314"/>
      <c r="K64" s="1314"/>
      <c r="L64" s="1314"/>
      <c r="M64" s="1314"/>
      <c r="N64" s="1314"/>
      <c r="O64" s="1314"/>
      <c r="P64" s="1314"/>
      <c r="Q64" s="1314"/>
      <c r="R64" s="1314"/>
      <c r="S64" s="1314"/>
      <c r="T64" s="1325"/>
      <c r="U64" s="1305"/>
      <c r="W64" s="120">
        <v>5</v>
      </c>
      <c r="X64" s="120">
        <v>2</v>
      </c>
      <c r="Y64" s="120">
        <v>600</v>
      </c>
    </row>
    <row r="65" spans="1:25" s="138" customFormat="1" ht="37.5">
      <c r="A65" s="1333"/>
      <c r="B65" s="1309"/>
      <c r="C65" s="1335"/>
      <c r="D65" s="1335"/>
      <c r="E65" s="123" t="s">
        <v>326</v>
      </c>
      <c r="F65" s="85">
        <v>10000</v>
      </c>
      <c r="G65" s="1314"/>
      <c r="H65" s="1314"/>
      <c r="I65" s="1314"/>
      <c r="J65" s="1314"/>
      <c r="K65" s="1314"/>
      <c r="L65" s="1314"/>
      <c r="M65" s="1314"/>
      <c r="N65" s="1314"/>
      <c r="O65" s="1314"/>
      <c r="P65" s="1314"/>
      <c r="Q65" s="1314"/>
      <c r="R65" s="1314"/>
      <c r="S65" s="1314"/>
      <c r="T65" s="1325"/>
      <c r="U65" s="1305"/>
      <c r="W65" s="120">
        <v>1</v>
      </c>
      <c r="X65" s="120">
        <v>2</v>
      </c>
      <c r="Y65" s="120">
        <v>5000</v>
      </c>
    </row>
    <row r="66" spans="1:25" s="138" customFormat="1">
      <c r="A66" s="1333"/>
      <c r="B66" s="1309"/>
      <c r="C66" s="1335"/>
      <c r="D66" s="1335"/>
      <c r="E66" s="123" t="s">
        <v>327</v>
      </c>
      <c r="F66" s="85">
        <v>6000</v>
      </c>
      <c r="G66" s="1314"/>
      <c r="H66" s="1314"/>
      <c r="I66" s="1314"/>
      <c r="J66" s="1314"/>
      <c r="K66" s="1314"/>
      <c r="L66" s="1314"/>
      <c r="M66" s="1314"/>
      <c r="N66" s="1314"/>
      <c r="O66" s="1314"/>
      <c r="P66" s="1314"/>
      <c r="Q66" s="1314"/>
      <c r="R66" s="1314"/>
      <c r="S66" s="1314"/>
      <c r="T66" s="1325"/>
      <c r="U66" s="1305"/>
    </row>
    <row r="67" spans="1:25" s="138" customFormat="1">
      <c r="A67" s="1333"/>
      <c r="B67" s="1298"/>
      <c r="C67" s="1336"/>
      <c r="D67" s="1336"/>
      <c r="E67" s="87" t="s">
        <v>4</v>
      </c>
      <c r="F67" s="122">
        <v>50800</v>
      </c>
      <c r="G67" s="82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83"/>
      <c r="U67" s="83"/>
    </row>
    <row r="68" spans="1:25" s="138" customFormat="1">
      <c r="A68" s="1326" t="s">
        <v>328</v>
      </c>
      <c r="B68" s="1327"/>
      <c r="C68" s="1327"/>
      <c r="D68" s="1327"/>
      <c r="E68" s="1328"/>
      <c r="F68" s="81"/>
      <c r="G68" s="82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83"/>
      <c r="U68" s="83"/>
    </row>
    <row r="69" spans="1:25" s="138" customFormat="1" ht="37.5">
      <c r="A69" s="1293" t="s">
        <v>329</v>
      </c>
      <c r="B69" s="1295" t="s">
        <v>330</v>
      </c>
      <c r="C69" s="1297" t="s">
        <v>331</v>
      </c>
      <c r="D69" s="1299" t="s">
        <v>332</v>
      </c>
      <c r="E69" s="123" t="s">
        <v>333</v>
      </c>
      <c r="F69" s="124">
        <v>2800</v>
      </c>
      <c r="G69" s="82"/>
      <c r="H69" s="1313" t="s">
        <v>334</v>
      </c>
      <c r="I69" s="125"/>
      <c r="J69" s="1316">
        <v>19300</v>
      </c>
      <c r="K69" s="125"/>
      <c r="L69" s="125"/>
      <c r="M69" s="125"/>
      <c r="N69" s="125"/>
      <c r="O69" s="125"/>
      <c r="P69" s="125"/>
      <c r="Q69" s="125"/>
      <c r="R69" s="125"/>
      <c r="S69" s="125"/>
      <c r="T69" s="83"/>
      <c r="U69" s="1303" t="s">
        <v>229</v>
      </c>
    </row>
    <row r="70" spans="1:25" s="138" customFormat="1" ht="56.25">
      <c r="A70" s="1307"/>
      <c r="B70" s="1308"/>
      <c r="C70" s="1309"/>
      <c r="D70" s="1317"/>
      <c r="E70" s="123" t="s">
        <v>335</v>
      </c>
      <c r="F70" s="124">
        <v>1400</v>
      </c>
      <c r="G70" s="82"/>
      <c r="H70" s="1314"/>
      <c r="I70" s="125"/>
      <c r="J70" s="1314"/>
      <c r="K70" s="125"/>
      <c r="L70" s="125"/>
      <c r="M70" s="125"/>
      <c r="N70" s="125"/>
      <c r="O70" s="125"/>
      <c r="P70" s="125"/>
      <c r="Q70" s="125"/>
      <c r="R70" s="125"/>
      <c r="S70" s="125"/>
      <c r="T70" s="83"/>
      <c r="U70" s="1305"/>
    </row>
    <row r="71" spans="1:25" s="138" customFormat="1">
      <c r="A71" s="1307"/>
      <c r="B71" s="1308"/>
      <c r="C71" s="1309"/>
      <c r="D71" s="1317"/>
      <c r="E71" s="123" t="s">
        <v>336</v>
      </c>
      <c r="F71" s="85">
        <v>2000</v>
      </c>
      <c r="G71" s="1301" t="s">
        <v>218</v>
      </c>
      <c r="H71" s="1314"/>
      <c r="I71" s="125"/>
      <c r="J71" s="1314"/>
      <c r="K71" s="125"/>
      <c r="L71" s="125"/>
      <c r="M71" s="125"/>
      <c r="N71" s="125"/>
      <c r="O71" s="125"/>
      <c r="P71" s="125"/>
      <c r="Q71" s="125"/>
      <c r="R71" s="125"/>
      <c r="S71" s="125"/>
      <c r="T71" s="83"/>
      <c r="U71" s="1305"/>
    </row>
    <row r="72" spans="1:25" s="138" customFormat="1">
      <c r="A72" s="1307"/>
      <c r="B72" s="1308"/>
      <c r="C72" s="1309"/>
      <c r="D72" s="1317"/>
      <c r="E72" s="123" t="s">
        <v>337</v>
      </c>
      <c r="F72" s="85">
        <v>2000</v>
      </c>
      <c r="G72" s="1306"/>
      <c r="H72" s="1314"/>
      <c r="I72" s="125"/>
      <c r="J72" s="1314"/>
      <c r="K72" s="125"/>
      <c r="L72" s="125"/>
      <c r="M72" s="125"/>
      <c r="N72" s="125"/>
      <c r="O72" s="125"/>
      <c r="P72" s="125"/>
      <c r="Q72" s="125"/>
      <c r="R72" s="125"/>
      <c r="S72" s="125"/>
      <c r="T72" s="83"/>
      <c r="U72" s="1305"/>
    </row>
    <row r="73" spans="1:25" s="138" customFormat="1" ht="37.5">
      <c r="A73" s="1307"/>
      <c r="B73" s="1308"/>
      <c r="C73" s="1309"/>
      <c r="D73" s="1317"/>
      <c r="E73" s="123" t="s">
        <v>338</v>
      </c>
      <c r="F73" s="124">
        <v>3600</v>
      </c>
      <c r="G73" s="1306"/>
      <c r="H73" s="1314"/>
      <c r="I73" s="125"/>
      <c r="J73" s="1314"/>
      <c r="K73" s="125"/>
      <c r="L73" s="125"/>
      <c r="M73" s="125"/>
      <c r="N73" s="125"/>
      <c r="O73" s="125"/>
      <c r="P73" s="125"/>
      <c r="Q73" s="125"/>
      <c r="R73" s="125"/>
      <c r="S73" s="125"/>
      <c r="T73" s="83"/>
      <c r="U73" s="1305"/>
    </row>
    <row r="74" spans="1:25" s="138" customFormat="1" ht="37.5">
      <c r="A74" s="1307"/>
      <c r="B74" s="1308"/>
      <c r="C74" s="1309"/>
      <c r="D74" s="1317"/>
      <c r="E74" s="123" t="s">
        <v>339</v>
      </c>
      <c r="F74" s="124">
        <v>1800</v>
      </c>
      <c r="G74" s="1306"/>
      <c r="H74" s="1314"/>
      <c r="I74" s="125"/>
      <c r="J74" s="1314"/>
      <c r="K74" s="125"/>
      <c r="L74" s="125"/>
      <c r="M74" s="125"/>
      <c r="N74" s="125"/>
      <c r="O74" s="125"/>
      <c r="P74" s="125"/>
      <c r="Q74" s="125"/>
      <c r="R74" s="125"/>
      <c r="S74" s="125"/>
      <c r="T74" s="83"/>
      <c r="U74" s="1305"/>
    </row>
    <row r="75" spans="1:25" s="138" customFormat="1">
      <c r="A75" s="1307"/>
      <c r="B75" s="1308"/>
      <c r="C75" s="1309"/>
      <c r="D75" s="1317"/>
      <c r="E75" s="123" t="s">
        <v>340</v>
      </c>
      <c r="F75" s="124">
        <v>4000</v>
      </c>
      <c r="G75" s="1306"/>
      <c r="H75" s="1314"/>
      <c r="I75" s="125"/>
      <c r="J75" s="1314"/>
      <c r="K75" s="125"/>
      <c r="L75" s="125"/>
      <c r="M75" s="125"/>
      <c r="N75" s="125"/>
      <c r="O75" s="125"/>
      <c r="P75" s="125"/>
      <c r="Q75" s="125"/>
      <c r="R75" s="125"/>
      <c r="S75" s="125"/>
      <c r="T75" s="83"/>
      <c r="U75" s="1305"/>
    </row>
    <row r="76" spans="1:25" s="138" customFormat="1" ht="37.5">
      <c r="A76" s="1294"/>
      <c r="B76" s="1296"/>
      <c r="C76" s="1298"/>
      <c r="D76" s="1300"/>
      <c r="E76" s="90" t="s">
        <v>341</v>
      </c>
      <c r="F76" s="124">
        <v>1700</v>
      </c>
      <c r="G76" s="1302"/>
      <c r="H76" s="1315"/>
      <c r="I76" s="125"/>
      <c r="J76" s="1315"/>
      <c r="K76" s="125"/>
      <c r="L76" s="125"/>
      <c r="M76" s="125"/>
      <c r="N76" s="93"/>
      <c r="O76" s="125"/>
      <c r="P76" s="125"/>
      <c r="Q76" s="125"/>
      <c r="R76" s="125"/>
      <c r="S76" s="125"/>
      <c r="T76" s="97"/>
      <c r="U76" s="1304"/>
      <c r="W76" s="120">
        <v>120</v>
      </c>
      <c r="X76" s="120">
        <v>2</v>
      </c>
      <c r="Y76" s="120">
        <v>80</v>
      </c>
    </row>
    <row r="77" spans="1:25" s="138" customFormat="1">
      <c r="A77" s="231"/>
      <c r="B77" s="230"/>
      <c r="C77" s="231"/>
      <c r="D77" s="232"/>
      <c r="E77" s="126" t="s">
        <v>4</v>
      </c>
      <c r="F77" s="127">
        <f>SUM(F69:F76)</f>
        <v>19300</v>
      </c>
      <c r="G77" s="233"/>
      <c r="H77" s="236"/>
      <c r="I77" s="125"/>
      <c r="J77" s="128"/>
      <c r="K77" s="125"/>
      <c r="L77" s="125"/>
      <c r="M77" s="125"/>
      <c r="N77" s="93"/>
      <c r="O77" s="125"/>
      <c r="P77" s="125"/>
      <c r="Q77" s="125"/>
      <c r="R77" s="125"/>
      <c r="S77" s="125"/>
      <c r="T77" s="97"/>
      <c r="U77" s="97"/>
      <c r="W77" s="120"/>
      <c r="X77" s="120"/>
      <c r="Y77" s="120"/>
    </row>
    <row r="78" spans="1:25" s="138" customFormat="1" ht="37.5">
      <c r="A78" s="1293" t="s">
        <v>342</v>
      </c>
      <c r="B78" s="1295" t="s">
        <v>343</v>
      </c>
      <c r="C78" s="1297" t="s">
        <v>344</v>
      </c>
      <c r="D78" s="1310" t="s">
        <v>345</v>
      </c>
      <c r="E78" s="123" t="s">
        <v>333</v>
      </c>
      <c r="F78" s="124">
        <v>2800</v>
      </c>
      <c r="G78" s="1301" t="s">
        <v>218</v>
      </c>
      <c r="H78" s="1313" t="s">
        <v>346</v>
      </c>
      <c r="I78" s="1316">
        <v>25950</v>
      </c>
      <c r="J78" s="236"/>
      <c r="K78" s="125"/>
      <c r="L78" s="125"/>
      <c r="M78" s="125"/>
      <c r="N78" s="93"/>
      <c r="O78" s="125"/>
      <c r="P78" s="125"/>
      <c r="Q78" s="125"/>
      <c r="R78" s="125"/>
      <c r="S78" s="125"/>
      <c r="T78" s="97"/>
      <c r="U78" s="1303" t="s">
        <v>229</v>
      </c>
      <c r="W78" s="120"/>
      <c r="X78" s="120"/>
      <c r="Y78" s="120"/>
    </row>
    <row r="79" spans="1:25" s="138" customFormat="1" ht="56.25">
      <c r="A79" s="1307"/>
      <c r="B79" s="1308"/>
      <c r="C79" s="1309"/>
      <c r="D79" s="1311"/>
      <c r="E79" s="123" t="s">
        <v>335</v>
      </c>
      <c r="F79" s="124">
        <v>1400</v>
      </c>
      <c r="G79" s="1306"/>
      <c r="H79" s="1314"/>
      <c r="I79" s="1314"/>
      <c r="J79" s="236"/>
      <c r="K79" s="125"/>
      <c r="L79" s="125"/>
      <c r="M79" s="125"/>
      <c r="N79" s="93"/>
      <c r="O79" s="125"/>
      <c r="P79" s="125"/>
      <c r="Q79" s="125"/>
      <c r="R79" s="125"/>
      <c r="S79" s="125"/>
      <c r="T79" s="97"/>
      <c r="U79" s="1305"/>
      <c r="W79" s="120"/>
      <c r="X79" s="120"/>
      <c r="Y79" s="120"/>
    </row>
    <row r="80" spans="1:25" s="138" customFormat="1" ht="37.5">
      <c r="A80" s="1307"/>
      <c r="B80" s="1308"/>
      <c r="C80" s="1309"/>
      <c r="D80" s="1311"/>
      <c r="E80" s="123" t="s">
        <v>347</v>
      </c>
      <c r="F80" s="124">
        <v>7200</v>
      </c>
      <c r="G80" s="1306"/>
      <c r="H80" s="1314"/>
      <c r="I80" s="1314"/>
      <c r="J80" s="236"/>
      <c r="K80" s="125"/>
      <c r="L80" s="125"/>
      <c r="M80" s="125"/>
      <c r="N80" s="93"/>
      <c r="O80" s="125"/>
      <c r="P80" s="125"/>
      <c r="Q80" s="125"/>
      <c r="R80" s="125"/>
      <c r="S80" s="125"/>
      <c r="T80" s="97"/>
      <c r="U80" s="1305"/>
      <c r="W80" s="120"/>
      <c r="X80" s="120"/>
      <c r="Y80" s="120"/>
    </row>
    <row r="81" spans="1:25" s="138" customFormat="1">
      <c r="A81" s="1307"/>
      <c r="B81" s="1308"/>
      <c r="C81" s="1309"/>
      <c r="D81" s="1311"/>
      <c r="E81" s="123" t="s">
        <v>348</v>
      </c>
      <c r="F81" s="124">
        <v>6000</v>
      </c>
      <c r="G81" s="1306"/>
      <c r="H81" s="1314"/>
      <c r="I81" s="1314"/>
      <c r="J81" s="236"/>
      <c r="K81" s="125"/>
      <c r="L81" s="125"/>
      <c r="M81" s="125"/>
      <c r="N81" s="93"/>
      <c r="O81" s="125"/>
      <c r="P81" s="125"/>
      <c r="Q81" s="125"/>
      <c r="R81" s="125"/>
      <c r="S81" s="125"/>
      <c r="T81" s="97"/>
      <c r="U81" s="1305"/>
      <c r="W81" s="120"/>
      <c r="X81" s="120"/>
      <c r="Y81" s="120"/>
    </row>
    <row r="82" spans="1:25" s="138" customFormat="1" ht="37.5">
      <c r="A82" s="1307"/>
      <c r="B82" s="1308"/>
      <c r="C82" s="1309"/>
      <c r="D82" s="1311"/>
      <c r="E82" s="90" t="s">
        <v>349</v>
      </c>
      <c r="F82" s="124">
        <v>2550</v>
      </c>
      <c r="G82" s="1306"/>
      <c r="H82" s="1314"/>
      <c r="I82" s="1314"/>
      <c r="J82" s="236"/>
      <c r="K82" s="125"/>
      <c r="L82" s="125"/>
      <c r="M82" s="125"/>
      <c r="N82" s="93"/>
      <c r="O82" s="125"/>
      <c r="P82" s="125"/>
      <c r="Q82" s="125"/>
      <c r="R82" s="125"/>
      <c r="S82" s="125"/>
      <c r="T82" s="97"/>
      <c r="U82" s="1305"/>
      <c r="W82" s="120"/>
      <c r="X82" s="120"/>
      <c r="Y82" s="120"/>
    </row>
    <row r="83" spans="1:25" s="138" customFormat="1">
      <c r="A83" s="1307"/>
      <c r="B83" s="1308"/>
      <c r="C83" s="1309"/>
      <c r="D83" s="1311"/>
      <c r="E83" s="123" t="s">
        <v>350</v>
      </c>
      <c r="F83" s="85">
        <v>3000</v>
      </c>
      <c r="G83" s="1306"/>
      <c r="H83" s="1314"/>
      <c r="I83" s="1314"/>
      <c r="J83" s="236"/>
      <c r="K83" s="125"/>
      <c r="L83" s="125"/>
      <c r="M83" s="125"/>
      <c r="N83" s="93"/>
      <c r="O83" s="125"/>
      <c r="P83" s="125"/>
      <c r="Q83" s="125"/>
      <c r="R83" s="125"/>
      <c r="S83" s="125"/>
      <c r="T83" s="97"/>
      <c r="U83" s="1305"/>
      <c r="W83" s="120"/>
      <c r="X83" s="120"/>
      <c r="Y83" s="120"/>
    </row>
    <row r="84" spans="1:25" s="138" customFormat="1">
      <c r="A84" s="1294"/>
      <c r="B84" s="1296"/>
      <c r="C84" s="1298"/>
      <c r="D84" s="1312"/>
      <c r="E84" s="123" t="s">
        <v>351</v>
      </c>
      <c r="F84" s="85">
        <v>3000</v>
      </c>
      <c r="G84" s="1302"/>
      <c r="H84" s="1315"/>
      <c r="I84" s="1315"/>
      <c r="J84" s="236"/>
      <c r="K84" s="125"/>
      <c r="L84" s="125"/>
      <c r="M84" s="125"/>
      <c r="N84" s="93"/>
      <c r="O84" s="125"/>
      <c r="P84" s="125"/>
      <c r="Q84" s="125"/>
      <c r="R84" s="125"/>
      <c r="S84" s="125"/>
      <c r="T84" s="97"/>
      <c r="U84" s="1304"/>
      <c r="W84" s="120"/>
      <c r="X84" s="120"/>
      <c r="Y84" s="120"/>
    </row>
    <row r="85" spans="1:25" s="138" customFormat="1">
      <c r="A85" s="231"/>
      <c r="B85" s="230"/>
      <c r="C85" s="231"/>
      <c r="D85" s="232"/>
      <c r="E85" s="129" t="s">
        <v>4</v>
      </c>
      <c r="F85" s="130">
        <f>SUM(F78:F84)</f>
        <v>25950</v>
      </c>
      <c r="G85" s="233"/>
      <c r="H85" s="236"/>
      <c r="I85" s="125"/>
      <c r="J85" s="236"/>
      <c r="K85" s="125"/>
      <c r="L85" s="125"/>
      <c r="M85" s="125"/>
      <c r="N85" s="93"/>
      <c r="O85" s="125"/>
      <c r="P85" s="125"/>
      <c r="Q85" s="125"/>
      <c r="R85" s="125"/>
      <c r="S85" s="125"/>
      <c r="T85" s="97"/>
      <c r="U85" s="97"/>
      <c r="W85" s="120"/>
      <c r="X85" s="120"/>
      <c r="Y85" s="120"/>
    </row>
    <row r="86" spans="1:25" s="138" customFormat="1" ht="37.5">
      <c r="A86" s="1293" t="s">
        <v>352</v>
      </c>
      <c r="B86" s="1295" t="s">
        <v>353</v>
      </c>
      <c r="C86" s="1297" t="s">
        <v>354</v>
      </c>
      <c r="D86" s="1299" t="s">
        <v>355</v>
      </c>
      <c r="E86" s="90" t="s">
        <v>356</v>
      </c>
      <c r="F86" s="124">
        <v>30000</v>
      </c>
      <c r="G86" s="1301" t="s">
        <v>282</v>
      </c>
      <c r="H86" s="236" t="s">
        <v>346</v>
      </c>
      <c r="I86" s="93">
        <v>30000</v>
      </c>
      <c r="J86" s="236"/>
      <c r="K86" s="125"/>
      <c r="L86" s="125"/>
      <c r="M86" s="125"/>
      <c r="N86" s="93"/>
      <c r="O86" s="125"/>
      <c r="P86" s="125"/>
      <c r="Q86" s="125"/>
      <c r="R86" s="125"/>
      <c r="S86" s="125"/>
      <c r="T86" s="97"/>
      <c r="U86" s="1303" t="s">
        <v>229</v>
      </c>
      <c r="W86" s="120"/>
      <c r="X86" s="120"/>
      <c r="Y86" s="120"/>
    </row>
    <row r="87" spans="1:25" s="138" customFormat="1" ht="75">
      <c r="A87" s="1294"/>
      <c r="B87" s="1296"/>
      <c r="C87" s="1298"/>
      <c r="D87" s="1300"/>
      <c r="E87" s="90" t="s">
        <v>357</v>
      </c>
      <c r="F87" s="124">
        <v>25000</v>
      </c>
      <c r="G87" s="1302"/>
      <c r="H87" s="236" t="s">
        <v>358</v>
      </c>
      <c r="I87" s="93">
        <v>5000</v>
      </c>
      <c r="J87" s="93">
        <v>5000</v>
      </c>
      <c r="K87" s="93">
        <v>5000</v>
      </c>
      <c r="L87" s="93">
        <v>5000</v>
      </c>
      <c r="M87" s="93">
        <v>5000</v>
      </c>
      <c r="N87" s="93"/>
      <c r="O87" s="93"/>
      <c r="P87" s="93"/>
      <c r="Q87" s="93"/>
      <c r="R87" s="93"/>
      <c r="S87" s="93"/>
      <c r="T87" s="93"/>
      <c r="U87" s="1304"/>
      <c r="W87" s="120"/>
      <c r="X87" s="120"/>
      <c r="Y87" s="120"/>
    </row>
    <row r="88" spans="1:25" s="138" customFormat="1">
      <c r="A88" s="108"/>
      <c r="B88" s="109"/>
      <c r="C88" s="249"/>
      <c r="D88" s="103"/>
      <c r="E88" s="129" t="s">
        <v>4</v>
      </c>
      <c r="F88" s="131">
        <f>SUM(F86:F87)</f>
        <v>55000</v>
      </c>
      <c r="G88" s="96"/>
      <c r="H88" s="125"/>
      <c r="I88" s="125"/>
      <c r="J88" s="125"/>
      <c r="K88" s="125"/>
      <c r="L88" s="125"/>
      <c r="M88" s="125"/>
      <c r="N88" s="93"/>
      <c r="O88" s="125"/>
      <c r="P88" s="125"/>
      <c r="Q88" s="125"/>
      <c r="R88" s="125"/>
      <c r="S88" s="125"/>
      <c r="T88" s="97"/>
      <c r="U88" s="97"/>
      <c r="W88" s="120"/>
      <c r="X88" s="120"/>
      <c r="Y88" s="120"/>
    </row>
    <row r="89" spans="1:25" ht="39">
      <c r="A89" s="108"/>
      <c r="B89" s="109"/>
      <c r="C89" s="249"/>
      <c r="D89" s="103"/>
      <c r="E89" s="132" t="s">
        <v>359</v>
      </c>
      <c r="F89" s="133">
        <v>400000</v>
      </c>
      <c r="G89" s="96"/>
      <c r="H89" s="125"/>
      <c r="I89" s="134">
        <f t="shared" ref="I89:T89" si="0">SUM(I8:I88)</f>
        <v>63150</v>
      </c>
      <c r="J89" s="134">
        <f t="shared" si="0"/>
        <v>115400</v>
      </c>
      <c r="K89" s="134">
        <f t="shared" si="0"/>
        <v>13380</v>
      </c>
      <c r="L89" s="134">
        <f t="shared" si="0"/>
        <v>5600</v>
      </c>
      <c r="M89" s="134">
        <f t="shared" si="0"/>
        <v>11000</v>
      </c>
      <c r="N89" s="134">
        <f t="shared" si="0"/>
        <v>17200</v>
      </c>
      <c r="O89" s="134">
        <f t="shared" si="0"/>
        <v>5900</v>
      </c>
      <c r="P89" s="134">
        <f t="shared" si="0"/>
        <v>17400</v>
      </c>
      <c r="Q89" s="134">
        <f t="shared" si="0"/>
        <v>600</v>
      </c>
      <c r="R89" s="134">
        <f t="shared" si="0"/>
        <v>600</v>
      </c>
      <c r="S89" s="134">
        <f t="shared" si="0"/>
        <v>293200</v>
      </c>
      <c r="T89" s="135">
        <f t="shared" si="0"/>
        <v>0</v>
      </c>
      <c r="U89" s="135"/>
    </row>
    <row r="91" spans="1:25">
      <c r="F91" s="864"/>
    </row>
  </sheetData>
  <mergeCells count="215">
    <mergeCell ref="A1:U1"/>
    <mergeCell ref="A2:D2"/>
    <mergeCell ref="A3:K3"/>
    <mergeCell ref="A4:A6"/>
    <mergeCell ref="B4:B6"/>
    <mergeCell ref="C4:C6"/>
    <mergeCell ref="D4:D6"/>
    <mergeCell ref="E4:G4"/>
    <mergeCell ref="H4:H6"/>
    <mergeCell ref="I4:T4"/>
    <mergeCell ref="R5:R6"/>
    <mergeCell ref="S5:S6"/>
    <mergeCell ref="T5:T6"/>
    <mergeCell ref="U4:U6"/>
    <mergeCell ref="E5:E6"/>
    <mergeCell ref="F5:F6"/>
    <mergeCell ref="G5:G6"/>
    <mergeCell ref="I5:I6"/>
    <mergeCell ref="J5:J6"/>
    <mergeCell ref="K5:K6"/>
    <mergeCell ref="L5:L6"/>
    <mergeCell ref="M5:M6"/>
    <mergeCell ref="N5:N6"/>
    <mergeCell ref="A7:D7"/>
    <mergeCell ref="A8:A11"/>
    <mergeCell ref="B8:B11"/>
    <mergeCell ref="C8:C11"/>
    <mergeCell ref="D8:D11"/>
    <mergeCell ref="G8:G10"/>
    <mergeCell ref="O5:O6"/>
    <mergeCell ref="P5:P6"/>
    <mergeCell ref="Q5:Q6"/>
    <mergeCell ref="T8:T10"/>
    <mergeCell ref="U8:U10"/>
    <mergeCell ref="A12:A15"/>
    <mergeCell ref="B12:B15"/>
    <mergeCell ref="C12:C15"/>
    <mergeCell ref="D12:D15"/>
    <mergeCell ref="G12:G15"/>
    <mergeCell ref="H12:H15"/>
    <mergeCell ref="I12:I15"/>
    <mergeCell ref="J12:J15"/>
    <mergeCell ref="N8:N10"/>
    <mergeCell ref="O8:O10"/>
    <mergeCell ref="P8:P10"/>
    <mergeCell ref="Q8:Q10"/>
    <mergeCell ref="R8:R10"/>
    <mergeCell ref="S8:S10"/>
    <mergeCell ref="H8:H10"/>
    <mergeCell ref="I8:I10"/>
    <mergeCell ref="J8:J10"/>
    <mergeCell ref="K8:K10"/>
    <mergeCell ref="L8:L10"/>
    <mergeCell ref="M8:M10"/>
    <mergeCell ref="Q12:Q15"/>
    <mergeCell ref="R12:R15"/>
    <mergeCell ref="U21:U24"/>
    <mergeCell ref="O21:O24"/>
    <mergeCell ref="S12:S15"/>
    <mergeCell ref="T12:T15"/>
    <mergeCell ref="U12:U15"/>
    <mergeCell ref="A16:A18"/>
    <mergeCell ref="B16:B18"/>
    <mergeCell ref="C16:C18"/>
    <mergeCell ref="D16:D18"/>
    <mergeCell ref="G16:G18"/>
    <mergeCell ref="K12:K15"/>
    <mergeCell ref="L12:L15"/>
    <mergeCell ref="M12:M15"/>
    <mergeCell ref="N12:N15"/>
    <mergeCell ref="O12:O15"/>
    <mergeCell ref="P12:P15"/>
    <mergeCell ref="T16:T18"/>
    <mergeCell ref="U16:U18"/>
    <mergeCell ref="A19:A20"/>
    <mergeCell ref="B19:B20"/>
    <mergeCell ref="C19:C20"/>
    <mergeCell ref="D19:D20"/>
    <mergeCell ref="N16:N18"/>
    <mergeCell ref="O16:O18"/>
    <mergeCell ref="P16:P18"/>
    <mergeCell ref="Q16:Q18"/>
    <mergeCell ref="R16:R18"/>
    <mergeCell ref="S16:S18"/>
    <mergeCell ref="H16:H18"/>
    <mergeCell ref="I16:I18"/>
    <mergeCell ref="J16:J18"/>
    <mergeCell ref="K16:K18"/>
    <mergeCell ref="L16:L18"/>
    <mergeCell ref="M16:M18"/>
    <mergeCell ref="N21:N24"/>
    <mergeCell ref="A25:E25"/>
    <mergeCell ref="A26:A32"/>
    <mergeCell ref="B26:B32"/>
    <mergeCell ref="C26:C32"/>
    <mergeCell ref="D26:D32"/>
    <mergeCell ref="G26:G31"/>
    <mergeCell ref="H26:H31"/>
    <mergeCell ref="I26:I31"/>
    <mergeCell ref="J26:J31"/>
    <mergeCell ref="C21:C24"/>
    <mergeCell ref="D21:D24"/>
    <mergeCell ref="G21:G24"/>
    <mergeCell ref="H21:H24"/>
    <mergeCell ref="Q26:Q31"/>
    <mergeCell ref="R26:R31"/>
    <mergeCell ref="A21:A24"/>
    <mergeCell ref="B21:B24"/>
    <mergeCell ref="S26:S31"/>
    <mergeCell ref="T26:T31"/>
    <mergeCell ref="U26:U31"/>
    <mergeCell ref="A34:E34"/>
    <mergeCell ref="K26:K31"/>
    <mergeCell ref="L26:L31"/>
    <mergeCell ref="M26:M31"/>
    <mergeCell ref="N26:N31"/>
    <mergeCell ref="O26:O31"/>
    <mergeCell ref="P26:P31"/>
    <mergeCell ref="P21:P24"/>
    <mergeCell ref="Q21:Q24"/>
    <mergeCell ref="R21:R24"/>
    <mergeCell ref="S21:S24"/>
    <mergeCell ref="T21:T24"/>
    <mergeCell ref="I21:I24"/>
    <mergeCell ref="J21:J24"/>
    <mergeCell ref="K21:K24"/>
    <mergeCell ref="L21:L24"/>
    <mergeCell ref="M21:M24"/>
    <mergeCell ref="U50:U59"/>
    <mergeCell ref="O50:O59"/>
    <mergeCell ref="A36:E36"/>
    <mergeCell ref="A38:E38"/>
    <mergeCell ref="A40:E40"/>
    <mergeCell ref="A41:A44"/>
    <mergeCell ref="B41:B44"/>
    <mergeCell ref="C41:C44"/>
    <mergeCell ref="D41:D44"/>
    <mergeCell ref="S41:S43"/>
    <mergeCell ref="T41:T43"/>
    <mergeCell ref="U41:U43"/>
    <mergeCell ref="A45:E45"/>
    <mergeCell ref="A47:E47"/>
    <mergeCell ref="A49:E49"/>
    <mergeCell ref="M41:M43"/>
    <mergeCell ref="N41:N43"/>
    <mergeCell ref="O41:O43"/>
    <mergeCell ref="P41:P43"/>
    <mergeCell ref="Q41:Q43"/>
    <mergeCell ref="R41:R43"/>
    <mergeCell ref="G41:G43"/>
    <mergeCell ref="H41:H43"/>
    <mergeCell ref="I41:I43"/>
    <mergeCell ref="J41:J43"/>
    <mergeCell ref="K41:K43"/>
    <mergeCell ref="L41:L43"/>
    <mergeCell ref="N50:N59"/>
    <mergeCell ref="A61:E61"/>
    <mergeCell ref="A62:A67"/>
    <mergeCell ref="B62:B67"/>
    <mergeCell ref="C62:C67"/>
    <mergeCell ref="D62:D67"/>
    <mergeCell ref="G62:G66"/>
    <mergeCell ref="H62:H66"/>
    <mergeCell ref="I62:I66"/>
    <mergeCell ref="J62:J66"/>
    <mergeCell ref="C50:C60"/>
    <mergeCell ref="D50:D60"/>
    <mergeCell ref="G50:G59"/>
    <mergeCell ref="H50:H59"/>
    <mergeCell ref="A50:A60"/>
    <mergeCell ref="B50:B60"/>
    <mergeCell ref="Q62:Q66"/>
    <mergeCell ref="R62:R66"/>
    <mergeCell ref="S62:S66"/>
    <mergeCell ref="T62:T66"/>
    <mergeCell ref="U62:U66"/>
    <mergeCell ref="A68:E68"/>
    <mergeCell ref="K62:K66"/>
    <mergeCell ref="L62:L66"/>
    <mergeCell ref="M62:M66"/>
    <mergeCell ref="N62:N66"/>
    <mergeCell ref="O62:O66"/>
    <mergeCell ref="P62:P66"/>
    <mergeCell ref="P50:P59"/>
    <mergeCell ref="Q50:Q59"/>
    <mergeCell ref="R50:R59"/>
    <mergeCell ref="S50:S59"/>
    <mergeCell ref="T50:T59"/>
    <mergeCell ref="I50:I59"/>
    <mergeCell ref="J50:J59"/>
    <mergeCell ref="K50:K59"/>
    <mergeCell ref="L50:L59"/>
    <mergeCell ref="M50:M59"/>
    <mergeCell ref="A86:A87"/>
    <mergeCell ref="B86:B87"/>
    <mergeCell ref="C86:C87"/>
    <mergeCell ref="D86:D87"/>
    <mergeCell ref="G86:G87"/>
    <mergeCell ref="U86:U87"/>
    <mergeCell ref="U69:U76"/>
    <mergeCell ref="G71:G76"/>
    <mergeCell ref="A78:A84"/>
    <mergeCell ref="B78:B84"/>
    <mergeCell ref="C78:C84"/>
    <mergeCell ref="D78:D84"/>
    <mergeCell ref="G78:G84"/>
    <mergeCell ref="H78:H84"/>
    <mergeCell ref="I78:I84"/>
    <mergeCell ref="U78:U84"/>
    <mergeCell ref="A69:A76"/>
    <mergeCell ref="B69:B76"/>
    <mergeCell ref="C69:C76"/>
    <mergeCell ref="D69:D76"/>
    <mergeCell ref="H69:H76"/>
    <mergeCell ref="J69:J76"/>
  </mergeCells>
  <pageMargins left="0.25" right="0.25" top="0.75" bottom="0.75" header="0.3" footer="0.3"/>
  <pageSetup paperSize="9" scale="67" fitToHeight="0" orientation="landscape" r:id="rId1"/>
  <rowBreaks count="3" manualBreakCount="3">
    <brk id="37" max="20" man="1"/>
    <brk id="46" max="20" man="1"/>
    <brk id="67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U72"/>
  <sheetViews>
    <sheetView zoomScaleNormal="100" zoomScaleSheetLayoutView="70" workbookViewId="0">
      <selection activeCell="H2" sqref="H1:U1048576"/>
    </sheetView>
  </sheetViews>
  <sheetFormatPr defaultColWidth="9" defaultRowHeight="15"/>
  <cols>
    <col min="1" max="5" width="22.7109375" style="140" customWidth="1"/>
    <col min="6" max="6" width="12.140625" style="140" bestFit="1" customWidth="1"/>
    <col min="7" max="7" width="5.140625" style="140" customWidth="1"/>
    <col min="8" max="8" width="9.7109375" style="140" customWidth="1"/>
    <col min="9" max="20" width="4" style="140" customWidth="1"/>
    <col min="21" max="21" width="5.7109375" style="140" customWidth="1"/>
    <col min="22" max="16384" width="9" style="140"/>
  </cols>
  <sheetData>
    <row r="1" spans="1:21" ht="21">
      <c r="A1" s="1420" t="s">
        <v>565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0"/>
      <c r="P1" s="1420"/>
      <c r="Q1" s="1420"/>
      <c r="R1" s="1420"/>
      <c r="S1" s="1420"/>
      <c r="T1" s="1420"/>
      <c r="U1" s="1420"/>
    </row>
    <row r="2" spans="1:21" ht="21">
      <c r="A2" s="78" t="s">
        <v>566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</row>
    <row r="3" spans="1:21" ht="18.75">
      <c r="A3" s="1421" t="s">
        <v>44</v>
      </c>
      <c r="B3" s="1416" t="s">
        <v>45</v>
      </c>
      <c r="C3" s="1416" t="s">
        <v>46</v>
      </c>
      <c r="D3" s="1416" t="s">
        <v>47</v>
      </c>
      <c r="E3" s="1416" t="s">
        <v>48</v>
      </c>
      <c r="F3" s="1416"/>
      <c r="G3" s="1416"/>
      <c r="H3" s="1416" t="s">
        <v>49</v>
      </c>
      <c r="I3" s="1416" t="s">
        <v>50</v>
      </c>
      <c r="J3" s="1416"/>
      <c r="K3" s="1416"/>
      <c r="L3" s="1416"/>
      <c r="M3" s="1416"/>
      <c r="N3" s="1416"/>
      <c r="O3" s="1416"/>
      <c r="P3" s="1416"/>
      <c r="Q3" s="1416"/>
      <c r="R3" s="1416"/>
      <c r="S3" s="1416"/>
      <c r="T3" s="1416"/>
      <c r="U3" s="1421" t="s">
        <v>153</v>
      </c>
    </row>
    <row r="4" spans="1:21">
      <c r="A4" s="1422"/>
      <c r="B4" s="1416"/>
      <c r="C4" s="1416"/>
      <c r="D4" s="1416"/>
      <c r="E4" s="1421" t="s">
        <v>52</v>
      </c>
      <c r="F4" s="1417" t="s">
        <v>53</v>
      </c>
      <c r="G4" s="1419" t="s">
        <v>54</v>
      </c>
      <c r="H4" s="1416"/>
      <c r="I4" s="1416" t="s">
        <v>55</v>
      </c>
      <c r="J4" s="1416" t="s">
        <v>56</v>
      </c>
      <c r="K4" s="1416" t="s">
        <v>57</v>
      </c>
      <c r="L4" s="1416" t="s">
        <v>58</v>
      </c>
      <c r="M4" s="1416" t="s">
        <v>59</v>
      </c>
      <c r="N4" s="1416" t="s">
        <v>60</v>
      </c>
      <c r="O4" s="1416" t="s">
        <v>61</v>
      </c>
      <c r="P4" s="1416" t="s">
        <v>62</v>
      </c>
      <c r="Q4" s="1416" t="s">
        <v>63</v>
      </c>
      <c r="R4" s="1416" t="s">
        <v>64</v>
      </c>
      <c r="S4" s="1416" t="s">
        <v>65</v>
      </c>
      <c r="T4" s="1416" t="s">
        <v>66</v>
      </c>
      <c r="U4" s="1422"/>
    </row>
    <row r="5" spans="1:21">
      <c r="A5" s="1423"/>
      <c r="B5" s="1416"/>
      <c r="C5" s="1416"/>
      <c r="D5" s="1416"/>
      <c r="E5" s="1423"/>
      <c r="F5" s="1418"/>
      <c r="G5" s="1419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416"/>
      <c r="S5" s="1416"/>
      <c r="T5" s="1416"/>
      <c r="U5" s="1423"/>
    </row>
    <row r="6" spans="1:21" ht="224.25">
      <c r="A6" s="1295" t="s">
        <v>567</v>
      </c>
      <c r="B6" s="1338"/>
      <c r="C6" s="1393"/>
      <c r="D6" s="1295" t="s">
        <v>568</v>
      </c>
      <c r="E6" s="242" t="s">
        <v>1445</v>
      </c>
      <c r="F6" s="388" t="s">
        <v>569</v>
      </c>
      <c r="G6" s="389" t="s">
        <v>570</v>
      </c>
      <c r="H6" s="390"/>
      <c r="I6" s="391"/>
      <c r="J6" s="392">
        <v>1600</v>
      </c>
      <c r="K6" s="391"/>
      <c r="L6" s="391"/>
      <c r="M6" s="392">
        <v>1600</v>
      </c>
      <c r="N6" s="391"/>
      <c r="O6" s="391"/>
      <c r="P6" s="392">
        <v>1600</v>
      </c>
      <c r="Q6" s="391"/>
      <c r="R6" s="391"/>
      <c r="S6" s="392">
        <v>1600</v>
      </c>
      <c r="T6" s="391"/>
      <c r="U6" s="149" t="s">
        <v>571</v>
      </c>
    </row>
    <row r="7" spans="1:21" ht="18.75">
      <c r="A7" s="1296"/>
      <c r="B7" s="1338"/>
      <c r="C7" s="1388"/>
      <c r="D7" s="1296"/>
      <c r="E7" s="393" t="s">
        <v>4</v>
      </c>
      <c r="F7" s="394">
        <v>6400</v>
      </c>
      <c r="G7" s="395"/>
      <c r="H7" s="395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5"/>
    </row>
    <row r="8" spans="1:21" ht="37.5">
      <c r="A8" s="1410" t="s">
        <v>572</v>
      </c>
      <c r="B8" s="1295"/>
      <c r="C8" s="1295" t="s">
        <v>573</v>
      </c>
      <c r="D8" s="1338" t="s">
        <v>574</v>
      </c>
      <c r="E8" s="277" t="s">
        <v>575</v>
      </c>
      <c r="F8" s="278">
        <v>2560</v>
      </c>
      <c r="G8" s="1413" t="s">
        <v>570</v>
      </c>
      <c r="H8" s="1342"/>
      <c r="I8" s="1318"/>
      <c r="J8" s="1318"/>
      <c r="K8" s="1318"/>
      <c r="L8" s="1318">
        <v>8840</v>
      </c>
      <c r="M8" s="1318"/>
      <c r="N8" s="1318"/>
      <c r="O8" s="1318"/>
      <c r="P8" s="1318"/>
      <c r="Q8" s="1318"/>
      <c r="R8" s="1318"/>
      <c r="S8" s="1318"/>
      <c r="T8" s="1318"/>
      <c r="U8" s="1342" t="s">
        <v>571</v>
      </c>
    </row>
    <row r="9" spans="1:21" ht="56.25">
      <c r="A9" s="1411"/>
      <c r="B9" s="1308"/>
      <c r="C9" s="1308"/>
      <c r="D9" s="1338"/>
      <c r="E9" s="277" t="s">
        <v>576</v>
      </c>
      <c r="F9" s="278">
        <v>1280</v>
      </c>
      <c r="G9" s="1414"/>
      <c r="H9" s="1343"/>
      <c r="I9" s="1319"/>
      <c r="J9" s="1319"/>
      <c r="K9" s="1319"/>
      <c r="L9" s="1319"/>
      <c r="M9" s="1319"/>
      <c r="N9" s="1319"/>
      <c r="O9" s="1319"/>
      <c r="P9" s="1319"/>
      <c r="Q9" s="1319"/>
      <c r="R9" s="1319"/>
      <c r="S9" s="1319"/>
      <c r="T9" s="1319"/>
      <c r="U9" s="1343"/>
    </row>
    <row r="10" spans="1:21" ht="18.75">
      <c r="A10" s="1411"/>
      <c r="B10" s="1308"/>
      <c r="C10" s="1308"/>
      <c r="D10" s="1338"/>
      <c r="E10" s="277" t="s">
        <v>577</v>
      </c>
      <c r="F10" s="278">
        <v>2000</v>
      </c>
      <c r="G10" s="1414"/>
      <c r="H10" s="1343"/>
      <c r="I10" s="1319"/>
      <c r="J10" s="1319"/>
      <c r="K10" s="1319"/>
      <c r="L10" s="1319"/>
      <c r="M10" s="1319"/>
      <c r="N10" s="1319"/>
      <c r="O10" s="1319"/>
      <c r="P10" s="1319"/>
      <c r="Q10" s="1319"/>
      <c r="R10" s="1319"/>
      <c r="S10" s="1319"/>
      <c r="T10" s="1319"/>
      <c r="U10" s="1343"/>
    </row>
    <row r="11" spans="1:21" ht="18.75">
      <c r="A11" s="1411"/>
      <c r="B11" s="1308"/>
      <c r="C11" s="1308"/>
      <c r="D11" s="1338"/>
      <c r="E11" s="242" t="s">
        <v>209</v>
      </c>
      <c r="F11" s="278">
        <v>3000</v>
      </c>
      <c r="G11" s="1415"/>
      <c r="H11" s="1343"/>
      <c r="I11" s="1319"/>
      <c r="J11" s="1319"/>
      <c r="K11" s="1319"/>
      <c r="L11" s="1319"/>
      <c r="M11" s="1319"/>
      <c r="N11" s="1319"/>
      <c r="O11" s="1319"/>
      <c r="P11" s="1319"/>
      <c r="Q11" s="1319"/>
      <c r="R11" s="1319"/>
      <c r="S11" s="1319"/>
      <c r="T11" s="1319"/>
      <c r="U11" s="1343"/>
    </row>
    <row r="12" spans="1:21" ht="18.75">
      <c r="A12" s="1412"/>
      <c r="B12" s="1296"/>
      <c r="C12" s="1296"/>
      <c r="D12" s="1338"/>
      <c r="E12" s="393" t="s">
        <v>4</v>
      </c>
      <c r="F12" s="394">
        <f>SUM(F8:F11)</f>
        <v>8840</v>
      </c>
      <c r="G12" s="395"/>
      <c r="H12" s="395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5"/>
    </row>
    <row r="13" spans="1:21" ht="37.5">
      <c r="A13" s="1410" t="s">
        <v>578</v>
      </c>
      <c r="B13" s="1295"/>
      <c r="C13" s="1295" t="s">
        <v>579</v>
      </c>
      <c r="D13" s="1338" t="s">
        <v>580</v>
      </c>
      <c r="E13" s="277" t="s">
        <v>581</v>
      </c>
      <c r="F13" s="278">
        <v>2800</v>
      </c>
      <c r="G13" s="1413" t="s">
        <v>570</v>
      </c>
      <c r="H13" s="1342"/>
      <c r="I13" s="1318"/>
      <c r="J13" s="1318"/>
      <c r="K13" s="1318"/>
      <c r="L13" s="1318"/>
      <c r="M13" s="1318"/>
      <c r="N13" s="1318"/>
      <c r="O13" s="1318"/>
      <c r="P13" s="1318"/>
      <c r="Q13" s="1318">
        <v>9200</v>
      </c>
      <c r="R13" s="1318"/>
      <c r="S13" s="1318"/>
      <c r="T13" s="1318"/>
      <c r="U13" s="1342" t="s">
        <v>571</v>
      </c>
    </row>
    <row r="14" spans="1:21" ht="56.25">
      <c r="A14" s="1411"/>
      <c r="B14" s="1308"/>
      <c r="C14" s="1308"/>
      <c r="D14" s="1338"/>
      <c r="E14" s="277" t="s">
        <v>582</v>
      </c>
      <c r="F14" s="278">
        <v>1400</v>
      </c>
      <c r="G14" s="1414"/>
      <c r="H14" s="1343"/>
      <c r="I14" s="1319"/>
      <c r="J14" s="1319"/>
      <c r="K14" s="1319"/>
      <c r="L14" s="1319"/>
      <c r="M14" s="1319"/>
      <c r="N14" s="1319"/>
      <c r="O14" s="1319"/>
      <c r="P14" s="1319"/>
      <c r="Q14" s="1319"/>
      <c r="R14" s="1319"/>
      <c r="S14" s="1319"/>
      <c r="T14" s="1319"/>
      <c r="U14" s="1343"/>
    </row>
    <row r="15" spans="1:21" ht="18.75">
      <c r="A15" s="1411"/>
      <c r="B15" s="1308"/>
      <c r="C15" s="1308"/>
      <c r="D15" s="1338"/>
      <c r="E15" s="277" t="s">
        <v>577</v>
      </c>
      <c r="F15" s="278">
        <v>2000</v>
      </c>
      <c r="G15" s="1414"/>
      <c r="H15" s="1343"/>
      <c r="I15" s="1319"/>
      <c r="J15" s="1319"/>
      <c r="K15" s="1319"/>
      <c r="L15" s="1319"/>
      <c r="M15" s="1319"/>
      <c r="N15" s="1319"/>
      <c r="O15" s="1319"/>
      <c r="P15" s="1319"/>
      <c r="Q15" s="1319"/>
      <c r="R15" s="1319"/>
      <c r="S15" s="1319"/>
      <c r="T15" s="1319"/>
      <c r="U15" s="1343"/>
    </row>
    <row r="16" spans="1:21" ht="18.75">
      <c r="A16" s="1411"/>
      <c r="B16" s="1308"/>
      <c r="C16" s="1308"/>
      <c r="D16" s="1338"/>
      <c r="E16" s="242" t="s">
        <v>209</v>
      </c>
      <c r="F16" s="278">
        <v>3000</v>
      </c>
      <c r="G16" s="1415"/>
      <c r="H16" s="1343"/>
      <c r="I16" s="1319"/>
      <c r="J16" s="1319"/>
      <c r="K16" s="1319"/>
      <c r="L16" s="1319"/>
      <c r="M16" s="1319"/>
      <c r="N16" s="1319"/>
      <c r="O16" s="1319"/>
      <c r="P16" s="1319"/>
      <c r="Q16" s="1319"/>
      <c r="R16" s="1319"/>
      <c r="S16" s="1319"/>
      <c r="T16" s="1319"/>
      <c r="U16" s="1343"/>
    </row>
    <row r="17" spans="1:21" ht="18.75">
      <c r="A17" s="1412"/>
      <c r="B17" s="1296"/>
      <c r="C17" s="1296"/>
      <c r="D17" s="1338"/>
      <c r="E17" s="393" t="s">
        <v>4</v>
      </c>
      <c r="F17" s="394">
        <f>SUM(F13:F16)</f>
        <v>9200</v>
      </c>
      <c r="G17" s="395"/>
      <c r="H17" s="395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5"/>
    </row>
    <row r="18" spans="1:21" ht="48.75">
      <c r="A18" s="136"/>
      <c r="B18" s="136"/>
      <c r="C18" s="136"/>
      <c r="D18" s="136"/>
      <c r="E18" s="397" t="s">
        <v>139</v>
      </c>
      <c r="F18" s="398">
        <f>F7+F12+F17</f>
        <v>24440</v>
      </c>
      <c r="G18" s="399"/>
      <c r="H18" s="399"/>
      <c r="I18" s="396">
        <f t="shared" ref="I18:T18" si="0">SUM(I6:I17)</f>
        <v>0</v>
      </c>
      <c r="J18" s="396">
        <f t="shared" si="0"/>
        <v>1600</v>
      </c>
      <c r="K18" s="396">
        <f t="shared" si="0"/>
        <v>0</v>
      </c>
      <c r="L18" s="396">
        <f t="shared" si="0"/>
        <v>8840</v>
      </c>
      <c r="M18" s="396">
        <f t="shared" si="0"/>
        <v>1600</v>
      </c>
      <c r="N18" s="396">
        <f t="shared" si="0"/>
        <v>0</v>
      </c>
      <c r="O18" s="396">
        <f t="shared" si="0"/>
        <v>0</v>
      </c>
      <c r="P18" s="396">
        <f t="shared" si="0"/>
        <v>1600</v>
      </c>
      <c r="Q18" s="396">
        <f t="shared" si="0"/>
        <v>9200</v>
      </c>
      <c r="R18" s="396">
        <f t="shared" si="0"/>
        <v>0</v>
      </c>
      <c r="S18" s="396">
        <f t="shared" si="0"/>
        <v>1600</v>
      </c>
      <c r="T18" s="396">
        <f t="shared" si="0"/>
        <v>0</v>
      </c>
      <c r="U18" s="400"/>
    </row>
    <row r="19" spans="1:21" ht="18.75">
      <c r="A19" s="1409" t="s">
        <v>583</v>
      </c>
      <c r="B19" s="1409"/>
      <c r="C19" s="1409"/>
      <c r="D19" s="1409"/>
      <c r="E19" s="1409"/>
      <c r="F19" s="1409"/>
      <c r="G19" s="1409"/>
      <c r="H19" s="1409"/>
      <c r="I19" s="1409"/>
      <c r="J19" s="1409"/>
      <c r="K19" s="1409"/>
      <c r="L19" s="1409"/>
      <c r="M19" s="1409"/>
      <c r="N19" s="1409"/>
      <c r="O19" s="1409"/>
      <c r="P19" s="1409"/>
      <c r="Q19" s="1409"/>
      <c r="R19" s="1409"/>
      <c r="S19" s="1409"/>
      <c r="T19" s="1409"/>
      <c r="U19" s="1409"/>
    </row>
    <row r="20" spans="1:21" ht="37.5">
      <c r="A20" s="1387" t="s">
        <v>584</v>
      </c>
      <c r="B20" s="1338" t="s">
        <v>585</v>
      </c>
      <c r="C20" s="1387" t="s">
        <v>586</v>
      </c>
      <c r="D20" s="1338" t="s">
        <v>587</v>
      </c>
      <c r="E20" s="279" t="s">
        <v>588</v>
      </c>
      <c r="F20" s="280">
        <v>3200</v>
      </c>
      <c r="G20" s="1339" t="s">
        <v>589</v>
      </c>
      <c r="H20" s="1408">
        <v>241813</v>
      </c>
      <c r="I20" s="1318"/>
      <c r="J20" s="1318"/>
      <c r="K20" s="1318"/>
      <c r="L20" s="1318">
        <v>17800</v>
      </c>
      <c r="M20" s="1318"/>
      <c r="N20" s="1318"/>
      <c r="O20" s="1318"/>
      <c r="P20" s="1318"/>
      <c r="Q20" s="1318"/>
      <c r="R20" s="1318"/>
      <c r="S20" s="1318"/>
      <c r="T20" s="1318"/>
      <c r="U20" s="1334" t="s">
        <v>590</v>
      </c>
    </row>
    <row r="21" spans="1:21" ht="56.25">
      <c r="A21" s="1393"/>
      <c r="B21" s="1338"/>
      <c r="C21" s="1393"/>
      <c r="D21" s="1338"/>
      <c r="E21" s="123" t="s">
        <v>591</v>
      </c>
      <c r="F21" s="280">
        <v>1600</v>
      </c>
      <c r="G21" s="1340"/>
      <c r="H21" s="1343"/>
      <c r="I21" s="1319"/>
      <c r="J21" s="1319"/>
      <c r="K21" s="1319"/>
      <c r="L21" s="1319"/>
      <c r="M21" s="1319"/>
      <c r="N21" s="1319"/>
      <c r="O21" s="1319"/>
      <c r="P21" s="1319"/>
      <c r="Q21" s="1319"/>
      <c r="R21" s="1319"/>
      <c r="S21" s="1319"/>
      <c r="T21" s="1319"/>
      <c r="U21" s="1335"/>
    </row>
    <row r="22" spans="1:21" ht="18.75">
      <c r="A22" s="1393"/>
      <c r="B22" s="1338"/>
      <c r="C22" s="1393"/>
      <c r="D22" s="1338"/>
      <c r="E22" s="123" t="s">
        <v>162</v>
      </c>
      <c r="F22" s="280">
        <v>2000</v>
      </c>
      <c r="G22" s="1340"/>
      <c r="H22" s="1343"/>
      <c r="I22" s="1319"/>
      <c r="J22" s="1319"/>
      <c r="K22" s="1319"/>
      <c r="L22" s="1319"/>
      <c r="M22" s="1319"/>
      <c r="N22" s="1319"/>
      <c r="O22" s="1319"/>
      <c r="P22" s="1319"/>
      <c r="Q22" s="1319"/>
      <c r="R22" s="1319"/>
      <c r="S22" s="1319"/>
      <c r="T22" s="1319"/>
      <c r="U22" s="1335"/>
    </row>
    <row r="23" spans="1:21" ht="37.5">
      <c r="A23" s="1393"/>
      <c r="B23" s="1338"/>
      <c r="C23" s="1393"/>
      <c r="D23" s="1338"/>
      <c r="E23" s="231" t="s">
        <v>577</v>
      </c>
      <c r="F23" s="280">
        <v>2000</v>
      </c>
      <c r="G23" s="244"/>
      <c r="H23" s="247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41" t="s">
        <v>592</v>
      </c>
    </row>
    <row r="24" spans="1:21" ht="18.75">
      <c r="A24" s="1393"/>
      <c r="B24" s="1338"/>
      <c r="C24" s="1393"/>
      <c r="D24" s="1338"/>
      <c r="E24" s="231" t="s">
        <v>593</v>
      </c>
      <c r="F24" s="280">
        <v>3600</v>
      </c>
      <c r="G24" s="244"/>
      <c r="H24" s="247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41"/>
    </row>
    <row r="25" spans="1:21" ht="18.75">
      <c r="A25" s="1393"/>
      <c r="B25" s="1338"/>
      <c r="C25" s="1393"/>
      <c r="D25" s="1338"/>
      <c r="E25" s="231" t="s">
        <v>594</v>
      </c>
      <c r="F25" s="280">
        <v>4000</v>
      </c>
      <c r="G25" s="244"/>
      <c r="H25" s="247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41"/>
    </row>
    <row r="26" spans="1:21" ht="18.75">
      <c r="A26" s="1393"/>
      <c r="B26" s="1338"/>
      <c r="C26" s="1393"/>
      <c r="D26" s="1338"/>
      <c r="E26" s="231" t="s">
        <v>595</v>
      </c>
      <c r="F26" s="280">
        <v>2000</v>
      </c>
      <c r="G26" s="245"/>
      <c r="H26" s="247"/>
      <c r="I26" s="238"/>
      <c r="J26" s="238"/>
      <c r="K26" s="401"/>
      <c r="L26" s="401"/>
      <c r="M26" s="401"/>
      <c r="N26" s="401"/>
      <c r="O26" s="401"/>
      <c r="P26" s="401"/>
      <c r="Q26" s="401"/>
      <c r="R26" s="401"/>
      <c r="S26" s="401"/>
      <c r="T26" s="401"/>
      <c r="U26" s="241"/>
    </row>
    <row r="27" spans="1:21" ht="18.75">
      <c r="A27" s="1388"/>
      <c r="B27" s="1338"/>
      <c r="C27" s="1388"/>
      <c r="D27" s="1338"/>
      <c r="E27" s="115" t="s">
        <v>4</v>
      </c>
      <c r="F27" s="402">
        <f>SUM(F20:F26)</f>
        <v>18400</v>
      </c>
      <c r="G27" s="395"/>
      <c r="H27" s="395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87"/>
    </row>
    <row r="28" spans="1:21" ht="53.25">
      <c r="A28" s="138"/>
      <c r="B28" s="138"/>
      <c r="C28" s="138"/>
      <c r="D28" s="138"/>
      <c r="E28" s="403" t="s">
        <v>139</v>
      </c>
      <c r="F28" s="116">
        <f>F27</f>
        <v>18400</v>
      </c>
      <c r="G28" s="399"/>
      <c r="H28" s="399"/>
      <c r="I28" s="396"/>
      <c r="J28" s="396"/>
      <c r="K28" s="396"/>
      <c r="L28" s="396">
        <f t="shared" ref="L28" si="1">SUM(L20:L27)</f>
        <v>17800</v>
      </c>
      <c r="M28" s="396"/>
      <c r="N28" s="396"/>
      <c r="O28" s="396"/>
      <c r="P28" s="396"/>
      <c r="Q28" s="396"/>
      <c r="R28" s="396"/>
      <c r="S28" s="396"/>
      <c r="T28" s="396"/>
      <c r="U28" s="139"/>
    </row>
    <row r="29" spans="1:21" ht="18.75">
      <c r="A29" s="137" t="s">
        <v>596</v>
      </c>
      <c r="B29" s="138"/>
      <c r="C29" s="138"/>
      <c r="D29" s="138"/>
      <c r="E29" s="138"/>
      <c r="F29" s="404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</row>
    <row r="30" spans="1:21" ht="37.5">
      <c r="A30" s="1297" t="s">
        <v>597</v>
      </c>
      <c r="B30" s="1297" t="s">
        <v>598</v>
      </c>
      <c r="C30" s="1334"/>
      <c r="D30" s="1334"/>
      <c r="E30" s="123" t="s">
        <v>599</v>
      </c>
      <c r="F30" s="124">
        <f>20*80*1</f>
        <v>1600</v>
      </c>
      <c r="G30" s="1398" t="s">
        <v>589</v>
      </c>
      <c r="H30" s="1407">
        <v>22647</v>
      </c>
      <c r="I30" s="1404"/>
      <c r="J30" s="1404"/>
      <c r="K30" s="1404"/>
      <c r="L30" s="1404">
        <v>3800</v>
      </c>
      <c r="M30" s="1404"/>
      <c r="N30" s="1404"/>
      <c r="O30" s="1404"/>
      <c r="P30" s="1404"/>
      <c r="Q30" s="1404"/>
      <c r="R30" s="1404"/>
      <c r="S30" s="1404"/>
      <c r="T30" s="1404"/>
      <c r="U30" s="1398" t="s">
        <v>600</v>
      </c>
    </row>
    <row r="31" spans="1:21" ht="37.5">
      <c r="A31" s="1309"/>
      <c r="B31" s="1309"/>
      <c r="C31" s="1335"/>
      <c r="D31" s="1335"/>
      <c r="E31" s="231" t="s">
        <v>601</v>
      </c>
      <c r="F31" s="405">
        <f>20*20*2</f>
        <v>800</v>
      </c>
      <c r="G31" s="1399"/>
      <c r="H31" s="1399"/>
      <c r="I31" s="1405"/>
      <c r="J31" s="1405"/>
      <c r="K31" s="1405"/>
      <c r="L31" s="1405"/>
      <c r="M31" s="1405"/>
      <c r="N31" s="1405"/>
      <c r="O31" s="1405"/>
      <c r="P31" s="1405"/>
      <c r="Q31" s="1405"/>
      <c r="R31" s="1405"/>
      <c r="S31" s="1405"/>
      <c r="T31" s="1405"/>
      <c r="U31" s="1399"/>
    </row>
    <row r="32" spans="1:21" ht="37.5">
      <c r="A32" s="1309"/>
      <c r="B32" s="1309"/>
      <c r="C32" s="1335"/>
      <c r="D32" s="1335"/>
      <c r="E32" s="231" t="s">
        <v>602</v>
      </c>
      <c r="F32" s="405">
        <f>20*70</f>
        <v>1400</v>
      </c>
      <c r="G32" s="1399"/>
      <c r="H32" s="1399"/>
      <c r="I32" s="1405"/>
      <c r="J32" s="1405"/>
      <c r="K32" s="1405"/>
      <c r="L32" s="1405"/>
      <c r="M32" s="1405"/>
      <c r="N32" s="1405"/>
      <c r="O32" s="1405"/>
      <c r="P32" s="1405"/>
      <c r="Q32" s="1405"/>
      <c r="R32" s="1405"/>
      <c r="S32" s="1405"/>
      <c r="T32" s="1405"/>
      <c r="U32" s="1399"/>
    </row>
    <row r="33" spans="1:21" ht="18.75">
      <c r="A33" s="1298"/>
      <c r="B33" s="1298"/>
      <c r="C33" s="1336"/>
      <c r="D33" s="1336"/>
      <c r="E33" s="406" t="s">
        <v>4</v>
      </c>
      <c r="F33" s="407">
        <f>SUM(F30:F32)</f>
        <v>3800</v>
      </c>
      <c r="G33" s="1400"/>
      <c r="H33" s="1400"/>
      <c r="I33" s="1406"/>
      <c r="J33" s="1406"/>
      <c r="K33" s="1406"/>
      <c r="L33" s="1406"/>
      <c r="M33" s="1406"/>
      <c r="N33" s="1406"/>
      <c r="O33" s="1406"/>
      <c r="P33" s="1406"/>
      <c r="Q33" s="1406"/>
      <c r="R33" s="1406"/>
      <c r="S33" s="1406"/>
      <c r="T33" s="1406"/>
      <c r="U33" s="1400"/>
    </row>
    <row r="34" spans="1:21" ht="37.5">
      <c r="A34" s="1297" t="s">
        <v>603</v>
      </c>
      <c r="B34" s="1297" t="s">
        <v>604</v>
      </c>
      <c r="C34" s="1334"/>
      <c r="D34" s="1334"/>
      <c r="E34" s="231" t="s">
        <v>605</v>
      </c>
      <c r="F34" s="405">
        <f>25*80*2</f>
        <v>4000</v>
      </c>
      <c r="G34" s="1398" t="s">
        <v>589</v>
      </c>
      <c r="H34" s="1407">
        <v>22678</v>
      </c>
      <c r="I34" s="1404"/>
      <c r="J34" s="1404"/>
      <c r="K34" s="1404"/>
      <c r="L34" s="1404"/>
      <c r="M34" s="1404">
        <v>7750</v>
      </c>
      <c r="N34" s="1404"/>
      <c r="O34" s="1404"/>
      <c r="P34" s="1404"/>
      <c r="Q34" s="1404"/>
      <c r="R34" s="1404"/>
      <c r="S34" s="1404"/>
      <c r="T34" s="1404"/>
      <c r="U34" s="1398" t="s">
        <v>600</v>
      </c>
    </row>
    <row r="35" spans="1:21" ht="37.5">
      <c r="A35" s="1309"/>
      <c r="B35" s="1309"/>
      <c r="C35" s="1335"/>
      <c r="D35" s="1335"/>
      <c r="E35" s="231" t="s">
        <v>606</v>
      </c>
      <c r="F35" s="405">
        <f>25*20*4</f>
        <v>2000</v>
      </c>
      <c r="G35" s="1399"/>
      <c r="H35" s="1399"/>
      <c r="I35" s="1405"/>
      <c r="J35" s="1405"/>
      <c r="K35" s="1405"/>
      <c r="L35" s="1405"/>
      <c r="M35" s="1405"/>
      <c r="N35" s="1405"/>
      <c r="O35" s="1405"/>
      <c r="P35" s="1405"/>
      <c r="Q35" s="1405"/>
      <c r="R35" s="1405"/>
      <c r="S35" s="1405"/>
      <c r="T35" s="1405"/>
      <c r="U35" s="1399"/>
    </row>
    <row r="36" spans="1:21" ht="37.5">
      <c r="A36" s="1309"/>
      <c r="B36" s="1309"/>
      <c r="C36" s="1335"/>
      <c r="D36" s="1335"/>
      <c r="E36" s="231" t="s">
        <v>602</v>
      </c>
      <c r="F36" s="405">
        <f>25*70</f>
        <v>1750</v>
      </c>
      <c r="G36" s="1399"/>
      <c r="H36" s="1399"/>
      <c r="I36" s="1405"/>
      <c r="J36" s="1405"/>
      <c r="K36" s="1405"/>
      <c r="L36" s="1405"/>
      <c r="M36" s="1405"/>
      <c r="N36" s="1405"/>
      <c r="O36" s="1405"/>
      <c r="P36" s="1405"/>
      <c r="Q36" s="1405"/>
      <c r="R36" s="1405"/>
      <c r="S36" s="1405"/>
      <c r="T36" s="1405"/>
      <c r="U36" s="1399"/>
    </row>
    <row r="37" spans="1:21" ht="18.75">
      <c r="A37" s="1298"/>
      <c r="B37" s="1298"/>
      <c r="C37" s="1336"/>
      <c r="D37" s="1336"/>
      <c r="E37" s="406" t="s">
        <v>4</v>
      </c>
      <c r="F37" s="407">
        <f>SUM(F34:F36)</f>
        <v>7750</v>
      </c>
      <c r="G37" s="1400"/>
      <c r="H37" s="1400"/>
      <c r="I37" s="1406"/>
      <c r="J37" s="1406"/>
      <c r="K37" s="1406"/>
      <c r="L37" s="1406"/>
      <c r="M37" s="1406"/>
      <c r="N37" s="1406"/>
      <c r="O37" s="1406"/>
      <c r="P37" s="1406"/>
      <c r="Q37" s="1406"/>
      <c r="R37" s="1406"/>
      <c r="S37" s="1406"/>
      <c r="T37" s="1406"/>
      <c r="U37" s="1400"/>
    </row>
    <row r="38" spans="1:21" ht="18.75">
      <c r="A38" s="1401" t="s">
        <v>607</v>
      </c>
      <c r="B38" s="1402"/>
      <c r="C38" s="1402"/>
      <c r="D38" s="1403"/>
      <c r="E38" s="408"/>
      <c r="F38" s="409">
        <f>F33+F37</f>
        <v>11550</v>
      </c>
      <c r="G38" s="81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</row>
    <row r="39" spans="1:21" ht="18.75">
      <c r="A39" s="141" t="s">
        <v>608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</row>
    <row r="40" spans="1:21" ht="18.75">
      <c r="A40" s="410" t="s">
        <v>609</v>
      </c>
      <c r="B40" s="411"/>
      <c r="C40" s="412"/>
      <c r="D40" s="411"/>
      <c r="E40" s="411"/>
      <c r="F40" s="413"/>
      <c r="G40" s="413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</row>
    <row r="41" spans="1:21" ht="56.25">
      <c r="A41" s="1387" t="s">
        <v>610</v>
      </c>
      <c r="B41" s="1338"/>
      <c r="C41" s="1387" t="s">
        <v>611</v>
      </c>
      <c r="D41" s="1338" t="s">
        <v>612</v>
      </c>
      <c r="E41" s="414" t="s">
        <v>613</v>
      </c>
      <c r="F41" s="415">
        <f>20*4*20</f>
        <v>1600</v>
      </c>
      <c r="G41" s="1339" t="s">
        <v>77</v>
      </c>
      <c r="H41" s="1342" t="s">
        <v>614</v>
      </c>
      <c r="I41" s="1318"/>
      <c r="J41" s="1318"/>
      <c r="K41" s="1318"/>
      <c r="L41" s="1318"/>
      <c r="M41" s="1318"/>
      <c r="N41" s="1318">
        <v>4900</v>
      </c>
      <c r="O41" s="1318"/>
      <c r="P41" s="1318"/>
      <c r="Q41" s="1318"/>
      <c r="R41" s="1318"/>
      <c r="S41" s="1318"/>
      <c r="T41" s="1318">
        <v>4900</v>
      </c>
      <c r="U41" s="1342" t="s">
        <v>615</v>
      </c>
    </row>
    <row r="42" spans="1:21" ht="56.25">
      <c r="A42" s="1393"/>
      <c r="B42" s="1338"/>
      <c r="C42" s="1393"/>
      <c r="D42" s="1338"/>
      <c r="E42" s="414" t="s">
        <v>616</v>
      </c>
      <c r="F42" s="415">
        <f>20*2*80</f>
        <v>3200</v>
      </c>
      <c r="G42" s="1340"/>
      <c r="H42" s="1343"/>
      <c r="I42" s="1319"/>
      <c r="J42" s="1319"/>
      <c r="K42" s="1319"/>
      <c r="L42" s="1319"/>
      <c r="M42" s="1319"/>
      <c r="N42" s="1319"/>
      <c r="O42" s="1319"/>
      <c r="P42" s="1319"/>
      <c r="Q42" s="1319"/>
      <c r="R42" s="1319"/>
      <c r="S42" s="1319"/>
      <c r="T42" s="1319"/>
      <c r="U42" s="1343"/>
    </row>
    <row r="43" spans="1:21" ht="56.25">
      <c r="A43" s="1393"/>
      <c r="B43" s="1338"/>
      <c r="C43" s="1393"/>
      <c r="D43" s="1338"/>
      <c r="E43" s="414" t="s">
        <v>617</v>
      </c>
      <c r="F43" s="416">
        <f>2*2500</f>
        <v>5000</v>
      </c>
      <c r="G43" s="1340"/>
      <c r="H43" s="1343"/>
      <c r="I43" s="1319"/>
      <c r="J43" s="1319"/>
      <c r="K43" s="1319"/>
      <c r="L43" s="1319"/>
      <c r="M43" s="1319"/>
      <c r="N43" s="1319"/>
      <c r="O43" s="1319"/>
      <c r="P43" s="1319"/>
      <c r="Q43" s="1319"/>
      <c r="R43" s="1319"/>
      <c r="S43" s="1319"/>
      <c r="T43" s="1319"/>
      <c r="U43" s="1343"/>
    </row>
    <row r="44" spans="1:21" ht="18.75">
      <c r="A44" s="1388"/>
      <c r="B44" s="1338"/>
      <c r="C44" s="1388"/>
      <c r="D44" s="1338"/>
      <c r="E44" s="393" t="s">
        <v>4</v>
      </c>
      <c r="F44" s="394">
        <f>SUM(F41:F43)</f>
        <v>9800</v>
      </c>
      <c r="G44" s="395"/>
      <c r="H44" s="395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5"/>
    </row>
    <row r="45" spans="1:21" ht="56.25">
      <c r="A45" s="1396" t="s">
        <v>618</v>
      </c>
      <c r="B45" s="1338"/>
      <c r="C45" s="1338" t="s">
        <v>619</v>
      </c>
      <c r="D45" s="1338" t="s">
        <v>620</v>
      </c>
      <c r="E45" s="414" t="s">
        <v>621</v>
      </c>
      <c r="F45" s="415">
        <f>65*4*20</f>
        <v>5200</v>
      </c>
      <c r="G45" s="1397" t="s">
        <v>77</v>
      </c>
      <c r="H45" s="1394" t="s">
        <v>622</v>
      </c>
      <c r="I45" s="1395"/>
      <c r="J45" s="1395"/>
      <c r="K45" s="1395"/>
      <c r="L45" s="1395"/>
      <c r="M45" s="1395"/>
      <c r="N45" s="1395">
        <v>12000</v>
      </c>
      <c r="O45" s="1395"/>
      <c r="P45" s="1395"/>
      <c r="Q45" s="1395"/>
      <c r="R45" s="1395"/>
      <c r="S45" s="1395"/>
      <c r="T45" s="1395">
        <v>12000</v>
      </c>
      <c r="U45" s="1394" t="s">
        <v>615</v>
      </c>
    </row>
    <row r="46" spans="1:21" ht="56.25">
      <c r="A46" s="1396"/>
      <c r="B46" s="1338"/>
      <c r="C46" s="1338"/>
      <c r="D46" s="1338"/>
      <c r="E46" s="414" t="s">
        <v>623</v>
      </c>
      <c r="F46" s="415">
        <f>65*2*80</f>
        <v>10400</v>
      </c>
      <c r="G46" s="1397"/>
      <c r="H46" s="1394"/>
      <c r="I46" s="1395"/>
      <c r="J46" s="1395"/>
      <c r="K46" s="1395"/>
      <c r="L46" s="1395"/>
      <c r="M46" s="1395"/>
      <c r="N46" s="1395"/>
      <c r="O46" s="1395"/>
      <c r="P46" s="1395"/>
      <c r="Q46" s="1395"/>
      <c r="R46" s="1395"/>
      <c r="S46" s="1395"/>
      <c r="T46" s="1395"/>
      <c r="U46" s="1394"/>
    </row>
    <row r="47" spans="1:21" ht="56.25">
      <c r="A47" s="1396"/>
      <c r="B47" s="1338"/>
      <c r="C47" s="1338"/>
      <c r="D47" s="1338"/>
      <c r="E47" s="414" t="s">
        <v>624</v>
      </c>
      <c r="F47" s="416">
        <f>2*5000</f>
        <v>10000</v>
      </c>
      <c r="G47" s="1397"/>
      <c r="H47" s="1394"/>
      <c r="I47" s="1395"/>
      <c r="J47" s="1395"/>
      <c r="K47" s="1395"/>
      <c r="L47" s="1395"/>
      <c r="M47" s="1395"/>
      <c r="N47" s="1395"/>
      <c r="O47" s="1395"/>
      <c r="P47" s="1395"/>
      <c r="Q47" s="1395"/>
      <c r="R47" s="1395"/>
      <c r="S47" s="1395"/>
      <c r="T47" s="1395"/>
      <c r="U47" s="1394"/>
    </row>
    <row r="48" spans="1:21" ht="18.75">
      <c r="A48" s="1396"/>
      <c r="B48" s="1338"/>
      <c r="C48" s="1338"/>
      <c r="D48" s="1338"/>
      <c r="E48" s="417" t="s">
        <v>4</v>
      </c>
      <c r="F48" s="394">
        <f>SUM(F45:F47)</f>
        <v>25600</v>
      </c>
      <c r="G48" s="395"/>
      <c r="H48" s="395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5"/>
    </row>
    <row r="49" spans="1:21" ht="56.25">
      <c r="A49" s="1295" t="s">
        <v>1446</v>
      </c>
      <c r="B49" s="1295"/>
      <c r="C49" s="1295" t="s">
        <v>619</v>
      </c>
      <c r="D49" s="1295" t="s">
        <v>620</v>
      </c>
      <c r="E49" s="418" t="s">
        <v>625</v>
      </c>
      <c r="F49" s="419">
        <f>65*2*20</f>
        <v>2600</v>
      </c>
      <c r="G49" s="1339" t="s">
        <v>77</v>
      </c>
      <c r="H49" s="1342" t="s">
        <v>626</v>
      </c>
      <c r="I49" s="1391"/>
      <c r="J49" s="1391"/>
      <c r="K49" s="1391"/>
      <c r="L49" s="1391"/>
      <c r="M49" s="1391"/>
      <c r="N49" s="1391">
        <v>1300</v>
      </c>
      <c r="O49" s="1391"/>
      <c r="P49" s="1391"/>
      <c r="Q49" s="1391"/>
      <c r="R49" s="1391"/>
      <c r="S49" s="1391"/>
      <c r="T49" s="1391">
        <v>1300</v>
      </c>
      <c r="U49" s="1342" t="s">
        <v>627</v>
      </c>
    </row>
    <row r="50" spans="1:21" ht="18.75">
      <c r="A50" s="1308"/>
      <c r="B50" s="1308"/>
      <c r="C50" s="1308"/>
      <c r="D50" s="1308"/>
      <c r="E50" s="420"/>
      <c r="F50" s="421"/>
      <c r="G50" s="1340"/>
      <c r="H50" s="1343"/>
      <c r="I50" s="1392"/>
      <c r="J50" s="1392"/>
      <c r="K50" s="1392"/>
      <c r="L50" s="1392"/>
      <c r="M50" s="1392"/>
      <c r="N50" s="1392"/>
      <c r="O50" s="1392"/>
      <c r="P50" s="1392"/>
      <c r="Q50" s="1392"/>
      <c r="R50" s="1392"/>
      <c r="S50" s="1392"/>
      <c r="T50" s="1392"/>
      <c r="U50" s="1343"/>
    </row>
    <row r="51" spans="1:21" ht="18.75">
      <c r="A51" s="1296"/>
      <c r="B51" s="1296"/>
      <c r="C51" s="1296"/>
      <c r="D51" s="1296"/>
      <c r="E51" s="417" t="s">
        <v>4</v>
      </c>
      <c r="F51" s="394">
        <f>SUM(F49:F50)</f>
        <v>2600</v>
      </c>
      <c r="G51" s="400"/>
      <c r="H51" s="400"/>
      <c r="I51" s="400"/>
      <c r="J51" s="400"/>
      <c r="K51" s="400"/>
      <c r="L51" s="400"/>
      <c r="M51" s="400"/>
      <c r="N51" s="400"/>
      <c r="O51" s="400"/>
      <c r="P51" s="400"/>
      <c r="Q51" s="400"/>
      <c r="R51" s="400"/>
      <c r="S51" s="400"/>
      <c r="T51" s="400"/>
      <c r="U51" s="400"/>
    </row>
    <row r="52" spans="1:21" ht="18.75">
      <c r="A52" s="422" t="s">
        <v>628</v>
      </c>
      <c r="B52" s="230"/>
      <c r="C52" s="253"/>
      <c r="D52" s="230"/>
      <c r="E52" s="423"/>
      <c r="F52" s="424"/>
      <c r="G52" s="425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</row>
    <row r="53" spans="1:21" ht="56.25">
      <c r="A53" s="1387" t="s">
        <v>629</v>
      </c>
      <c r="B53" s="1338"/>
      <c r="C53" s="1387" t="s">
        <v>630</v>
      </c>
      <c r="D53" s="1338" t="s">
        <v>612</v>
      </c>
      <c r="E53" s="426" t="s">
        <v>631</v>
      </c>
      <c r="F53" s="427">
        <f>20*1*80</f>
        <v>1600</v>
      </c>
      <c r="G53" s="1339" t="s">
        <v>77</v>
      </c>
      <c r="H53" s="1342" t="s">
        <v>632</v>
      </c>
      <c r="I53" s="1318"/>
      <c r="J53" s="1318"/>
      <c r="K53" s="1318">
        <v>5400</v>
      </c>
      <c r="L53" s="1318"/>
      <c r="M53" s="1318"/>
      <c r="N53" s="1318"/>
      <c r="O53" s="1318"/>
      <c r="P53" s="1318">
        <v>5400</v>
      </c>
      <c r="Q53" s="1318"/>
      <c r="R53" s="1318"/>
      <c r="S53" s="1318"/>
      <c r="T53" s="1318"/>
      <c r="U53" s="1342" t="s">
        <v>627</v>
      </c>
    </row>
    <row r="54" spans="1:21" ht="56.25">
      <c r="A54" s="1393"/>
      <c r="B54" s="1338"/>
      <c r="C54" s="1393"/>
      <c r="D54" s="1338"/>
      <c r="E54" s="428" t="s">
        <v>633</v>
      </c>
      <c r="F54" s="429">
        <f>20*2*20</f>
        <v>800</v>
      </c>
      <c r="G54" s="1340"/>
      <c r="H54" s="1343"/>
      <c r="I54" s="1319"/>
      <c r="J54" s="1319"/>
      <c r="K54" s="1319"/>
      <c r="L54" s="1319"/>
      <c r="M54" s="1319"/>
      <c r="N54" s="1319"/>
      <c r="O54" s="1319"/>
      <c r="P54" s="1319"/>
      <c r="Q54" s="1319"/>
      <c r="R54" s="1319"/>
      <c r="S54" s="1319"/>
      <c r="T54" s="1319"/>
      <c r="U54" s="1343"/>
    </row>
    <row r="55" spans="1:21" ht="56.25">
      <c r="A55" s="1393"/>
      <c r="B55" s="1338"/>
      <c r="C55" s="1393"/>
      <c r="D55" s="1338"/>
      <c r="E55" s="430" t="s">
        <v>634</v>
      </c>
      <c r="F55" s="431">
        <v>3000</v>
      </c>
      <c r="G55" s="1341"/>
      <c r="H55" s="1390"/>
      <c r="I55" s="1389"/>
      <c r="J55" s="1389"/>
      <c r="K55" s="1389"/>
      <c r="L55" s="1389"/>
      <c r="M55" s="1389"/>
      <c r="N55" s="1389"/>
      <c r="O55" s="1389"/>
      <c r="P55" s="1389"/>
      <c r="Q55" s="1389"/>
      <c r="R55" s="1389"/>
      <c r="S55" s="1389"/>
      <c r="T55" s="1389"/>
      <c r="U55" s="1390"/>
    </row>
    <row r="56" spans="1:21" ht="18.75">
      <c r="A56" s="1388"/>
      <c r="B56" s="1338"/>
      <c r="C56" s="1388"/>
      <c r="D56" s="1338"/>
      <c r="E56" s="393" t="s">
        <v>4</v>
      </c>
      <c r="F56" s="394">
        <f>SUM(F53:F55)</f>
        <v>5400</v>
      </c>
      <c r="G56" s="395"/>
      <c r="H56" s="395"/>
      <c r="I56" s="396"/>
      <c r="J56" s="396"/>
      <c r="K56" s="396"/>
      <c r="L56" s="396"/>
      <c r="M56" s="396"/>
      <c r="N56" s="396"/>
      <c r="O56" s="396"/>
      <c r="P56" s="396"/>
      <c r="Q56" s="396"/>
      <c r="R56" s="396"/>
      <c r="S56" s="396"/>
      <c r="T56" s="396"/>
      <c r="U56" s="395"/>
    </row>
    <row r="57" spans="1:21" ht="37.5">
      <c r="A57" s="1387" t="s">
        <v>635</v>
      </c>
      <c r="B57" s="1338"/>
      <c r="C57" s="1387" t="s">
        <v>636</v>
      </c>
      <c r="D57" s="1338" t="s">
        <v>637</v>
      </c>
      <c r="E57" s="426" t="s">
        <v>638</v>
      </c>
      <c r="F57" s="427">
        <v>0</v>
      </c>
      <c r="G57" s="243" t="s">
        <v>77</v>
      </c>
      <c r="H57" s="246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46" t="s">
        <v>627</v>
      </c>
    </row>
    <row r="58" spans="1:21" ht="18.75">
      <c r="A58" s="1388"/>
      <c r="B58" s="1338"/>
      <c r="C58" s="1388"/>
      <c r="D58" s="1338"/>
      <c r="E58" s="393" t="s">
        <v>4</v>
      </c>
      <c r="F58" s="394">
        <f>SUM(F57:F57)</f>
        <v>0</v>
      </c>
      <c r="G58" s="395"/>
      <c r="H58" s="395"/>
      <c r="I58" s="396"/>
      <c r="J58" s="396"/>
      <c r="K58" s="396"/>
      <c r="L58" s="396"/>
      <c r="M58" s="396"/>
      <c r="N58" s="396"/>
      <c r="O58" s="396"/>
      <c r="P58" s="396"/>
      <c r="Q58" s="396"/>
      <c r="R58" s="396"/>
      <c r="S58" s="396"/>
      <c r="T58" s="396"/>
      <c r="U58" s="395"/>
    </row>
    <row r="59" spans="1:21" ht="47.25">
      <c r="A59" s="1295" t="s">
        <v>639</v>
      </c>
      <c r="B59" s="1295"/>
      <c r="C59" s="1295" t="s">
        <v>636</v>
      </c>
      <c r="D59" s="1338" t="s">
        <v>637</v>
      </c>
      <c r="E59" s="428" t="s">
        <v>640</v>
      </c>
      <c r="F59" s="429">
        <f>1*6*240</f>
        <v>1440</v>
      </c>
      <c r="G59" s="243" t="s">
        <v>77</v>
      </c>
      <c r="H59" s="246" t="s">
        <v>641</v>
      </c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>
        <v>1440</v>
      </c>
      <c r="T59" s="237"/>
      <c r="U59" s="246" t="s">
        <v>627</v>
      </c>
    </row>
    <row r="60" spans="1:21" ht="92.25" customHeight="1">
      <c r="A60" s="1296"/>
      <c r="B60" s="1296"/>
      <c r="C60" s="1296"/>
      <c r="D60" s="1338"/>
      <c r="E60" s="393" t="s">
        <v>4</v>
      </c>
      <c r="F60" s="394">
        <f>SUM(F59:F59)</f>
        <v>1440</v>
      </c>
      <c r="G60" s="395"/>
      <c r="H60" s="395"/>
      <c r="I60" s="396"/>
      <c r="J60" s="396"/>
      <c r="K60" s="396"/>
      <c r="L60" s="396"/>
      <c r="M60" s="396"/>
      <c r="N60" s="396"/>
      <c r="O60" s="396"/>
      <c r="P60" s="396"/>
      <c r="Q60" s="396"/>
      <c r="R60" s="396"/>
      <c r="S60" s="396"/>
      <c r="T60" s="396"/>
      <c r="U60" s="395"/>
    </row>
    <row r="61" spans="1:21" ht="37.5">
      <c r="A61" s="242" t="s">
        <v>642</v>
      </c>
      <c r="B61" s="242"/>
      <c r="C61" s="242"/>
      <c r="D61" s="242"/>
      <c r="E61" s="400"/>
      <c r="F61" s="400"/>
      <c r="G61" s="395"/>
      <c r="H61" s="395"/>
      <c r="I61" s="396"/>
      <c r="J61" s="396"/>
      <c r="K61" s="396"/>
      <c r="L61" s="396"/>
      <c r="M61" s="396"/>
      <c r="N61" s="396"/>
      <c r="O61" s="396"/>
      <c r="P61" s="396"/>
      <c r="Q61" s="396"/>
      <c r="R61" s="396"/>
      <c r="S61" s="396"/>
      <c r="T61" s="396"/>
      <c r="U61" s="395"/>
    </row>
    <row r="62" spans="1:21" ht="56.25">
      <c r="A62" s="242" t="s">
        <v>643</v>
      </c>
      <c r="B62" s="242" t="s">
        <v>644</v>
      </c>
      <c r="C62" s="242" t="s">
        <v>645</v>
      </c>
      <c r="D62" s="242">
        <v>-30</v>
      </c>
      <c r="E62" s="414" t="s">
        <v>646</v>
      </c>
      <c r="F62" s="432">
        <f>30*2*80</f>
        <v>4800</v>
      </c>
      <c r="G62" s="395"/>
      <c r="H62" s="395"/>
      <c r="I62" s="396"/>
      <c r="J62" s="396"/>
      <c r="K62" s="396"/>
      <c r="L62" s="396"/>
      <c r="M62" s="396"/>
      <c r="N62" s="396"/>
      <c r="O62" s="396"/>
      <c r="P62" s="396"/>
      <c r="Q62" s="396"/>
      <c r="R62" s="396"/>
      <c r="S62" s="396"/>
      <c r="T62" s="396"/>
      <c r="U62" s="395"/>
    </row>
    <row r="63" spans="1:21" ht="56.25">
      <c r="A63" s="242"/>
      <c r="B63" s="242"/>
      <c r="C63" s="242"/>
      <c r="D63" s="242"/>
      <c r="E63" s="414" t="s">
        <v>647</v>
      </c>
      <c r="F63" s="432">
        <f>30*4*20</f>
        <v>2400</v>
      </c>
      <c r="G63" s="395"/>
      <c r="H63" s="395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96"/>
      <c r="T63" s="396"/>
      <c r="U63" s="395"/>
    </row>
    <row r="64" spans="1:21" ht="37.5">
      <c r="A64" s="242"/>
      <c r="B64" s="242"/>
      <c r="C64" s="242"/>
      <c r="D64" s="242"/>
      <c r="E64" s="414" t="s">
        <v>648</v>
      </c>
      <c r="F64" s="432">
        <v>3000</v>
      </c>
      <c r="G64" s="395"/>
      <c r="H64" s="395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5"/>
    </row>
    <row r="65" spans="1:21" ht="18.75">
      <c r="A65" s="242"/>
      <c r="B65" s="242"/>
      <c r="C65" s="242"/>
      <c r="D65" s="242"/>
      <c r="E65" s="417" t="s">
        <v>4</v>
      </c>
      <c r="F65" s="394">
        <f>SUM(F62:F64)</f>
        <v>10200</v>
      </c>
      <c r="G65" s="395"/>
      <c r="H65" s="395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5"/>
    </row>
    <row r="66" spans="1:21" ht="53.25">
      <c r="A66" s="400"/>
      <c r="B66" s="400"/>
      <c r="C66" s="400"/>
      <c r="D66" s="400"/>
      <c r="E66" s="397" t="s">
        <v>139</v>
      </c>
      <c r="F66" s="398">
        <f>F44+F48+F51+F56+F58+F60+F65</f>
        <v>55040</v>
      </c>
      <c r="G66" s="399"/>
      <c r="H66" s="399"/>
      <c r="I66" s="396">
        <f t="shared" ref="I66:T66" si="2">SUM(I41:I51)</f>
        <v>0</v>
      </c>
      <c r="J66" s="396">
        <f t="shared" si="2"/>
        <v>0</v>
      </c>
      <c r="K66" s="396">
        <f t="shared" si="2"/>
        <v>0</v>
      </c>
      <c r="L66" s="396">
        <f t="shared" si="2"/>
        <v>0</v>
      </c>
      <c r="M66" s="396">
        <f t="shared" si="2"/>
        <v>0</v>
      </c>
      <c r="N66" s="396">
        <f t="shared" si="2"/>
        <v>18200</v>
      </c>
      <c r="O66" s="396">
        <f t="shared" si="2"/>
        <v>0</v>
      </c>
      <c r="P66" s="396">
        <f t="shared" si="2"/>
        <v>0</v>
      </c>
      <c r="Q66" s="396">
        <f t="shared" si="2"/>
        <v>0</v>
      </c>
      <c r="R66" s="396">
        <f t="shared" si="2"/>
        <v>0</v>
      </c>
      <c r="S66" s="396">
        <f t="shared" si="2"/>
        <v>0</v>
      </c>
      <c r="T66" s="396">
        <f t="shared" si="2"/>
        <v>18200</v>
      </c>
      <c r="U66" s="400"/>
    </row>
    <row r="69" spans="1:21">
      <c r="F69" s="143">
        <f>F7+F12+F17</f>
        <v>24440</v>
      </c>
      <c r="G69" s="140" t="s">
        <v>649</v>
      </c>
    </row>
    <row r="70" spans="1:21">
      <c r="F70" s="144">
        <f>F28+F38</f>
        <v>29950</v>
      </c>
      <c r="G70" s="140" t="s">
        <v>650</v>
      </c>
    </row>
    <row r="71" spans="1:21">
      <c r="F71" s="143">
        <f>F44+F48+F51+F56+F60+F65</f>
        <v>55040</v>
      </c>
      <c r="G71" s="140" t="s">
        <v>445</v>
      </c>
    </row>
    <row r="72" spans="1:21">
      <c r="F72" s="143">
        <f>SUM(F69:F71)</f>
        <v>109430</v>
      </c>
    </row>
  </sheetData>
  <mergeCells count="209">
    <mergeCell ref="A1:U1"/>
    <mergeCell ref="A3:A5"/>
    <mergeCell ref="B3:B5"/>
    <mergeCell ref="C3:C5"/>
    <mergeCell ref="D3:D5"/>
    <mergeCell ref="E3:G3"/>
    <mergeCell ref="H3:H5"/>
    <mergeCell ref="I3:T3"/>
    <mergeCell ref="U3:U5"/>
    <mergeCell ref="E4:E5"/>
    <mergeCell ref="C8:C12"/>
    <mergeCell ref="D8:D12"/>
    <mergeCell ref="G8:G11"/>
    <mergeCell ref="H8:H11"/>
    <mergeCell ref="S4:S5"/>
    <mergeCell ref="T4:T5"/>
    <mergeCell ref="A6:A7"/>
    <mergeCell ref="B6:B7"/>
    <mergeCell ref="C6:C7"/>
    <mergeCell ref="D6:D7"/>
    <mergeCell ref="M4:M5"/>
    <mergeCell ref="N4:N5"/>
    <mergeCell ref="O4:O5"/>
    <mergeCell ref="P4:P5"/>
    <mergeCell ref="Q4:Q5"/>
    <mergeCell ref="R4:R5"/>
    <mergeCell ref="F4:F5"/>
    <mergeCell ref="G4:G5"/>
    <mergeCell ref="I4:I5"/>
    <mergeCell ref="J4:J5"/>
    <mergeCell ref="K4:K5"/>
    <mergeCell ref="L4:L5"/>
    <mergeCell ref="U8:U11"/>
    <mergeCell ref="A13:A17"/>
    <mergeCell ref="B13:B17"/>
    <mergeCell ref="C13:C17"/>
    <mergeCell ref="D13:D17"/>
    <mergeCell ref="G13:G16"/>
    <mergeCell ref="H13:H16"/>
    <mergeCell ref="I13:I16"/>
    <mergeCell ref="J13:J16"/>
    <mergeCell ref="K13:K16"/>
    <mergeCell ref="O8:O11"/>
    <mergeCell ref="P8:P11"/>
    <mergeCell ref="Q8:Q11"/>
    <mergeCell ref="R8:R11"/>
    <mergeCell ref="S8:S11"/>
    <mergeCell ref="T8:T11"/>
    <mergeCell ref="I8:I11"/>
    <mergeCell ref="J8:J11"/>
    <mergeCell ref="K8:K11"/>
    <mergeCell ref="L8:L11"/>
    <mergeCell ref="M8:M11"/>
    <mergeCell ref="N8:N11"/>
    <mergeCell ref="A8:A12"/>
    <mergeCell ref="B8:B12"/>
    <mergeCell ref="R13:R16"/>
    <mergeCell ref="S13:S16"/>
    <mergeCell ref="T13:T16"/>
    <mergeCell ref="U13:U16"/>
    <mergeCell ref="A19:U19"/>
    <mergeCell ref="L13:L16"/>
    <mergeCell ref="M13:M16"/>
    <mergeCell ref="N13:N16"/>
    <mergeCell ref="O13:O16"/>
    <mergeCell ref="P13:P16"/>
    <mergeCell ref="Q13:Q16"/>
    <mergeCell ref="U20:U22"/>
    <mergeCell ref="K20:K22"/>
    <mergeCell ref="L20:L22"/>
    <mergeCell ref="M20:M22"/>
    <mergeCell ref="N20:N22"/>
    <mergeCell ref="O20:O22"/>
    <mergeCell ref="P20:P22"/>
    <mergeCell ref="A20:A27"/>
    <mergeCell ref="B20:B27"/>
    <mergeCell ref="C20:C27"/>
    <mergeCell ref="D20:D27"/>
    <mergeCell ref="G20:G22"/>
    <mergeCell ref="H20:H22"/>
    <mergeCell ref="I20:I22"/>
    <mergeCell ref="J20:J22"/>
    <mergeCell ref="S20:S22"/>
    <mergeCell ref="T20:T22"/>
    <mergeCell ref="A30:A33"/>
    <mergeCell ref="B30:B33"/>
    <mergeCell ref="C30:C33"/>
    <mergeCell ref="D30:D33"/>
    <mergeCell ref="G30:G33"/>
    <mergeCell ref="H30:H33"/>
    <mergeCell ref="I30:I33"/>
    <mergeCell ref="Q20:Q22"/>
    <mergeCell ref="R20:R22"/>
    <mergeCell ref="D34:D37"/>
    <mergeCell ref="G34:G37"/>
    <mergeCell ref="H34:H37"/>
    <mergeCell ref="P30:P33"/>
    <mergeCell ref="Q30:Q33"/>
    <mergeCell ref="R30:R33"/>
    <mergeCell ref="S30:S33"/>
    <mergeCell ref="T30:T33"/>
    <mergeCell ref="U30:U33"/>
    <mergeCell ref="J30:J33"/>
    <mergeCell ref="K30:K33"/>
    <mergeCell ref="L30:L33"/>
    <mergeCell ref="M30:M33"/>
    <mergeCell ref="N30:N33"/>
    <mergeCell ref="O30:O33"/>
    <mergeCell ref="A41:A44"/>
    <mergeCell ref="B41:B44"/>
    <mergeCell ref="C41:C44"/>
    <mergeCell ref="D41:D44"/>
    <mergeCell ref="G41:G43"/>
    <mergeCell ref="H41:H43"/>
    <mergeCell ref="I41:I43"/>
    <mergeCell ref="U34:U37"/>
    <mergeCell ref="A38:D38"/>
    <mergeCell ref="O34:O37"/>
    <mergeCell ref="P34:P37"/>
    <mergeCell ref="Q34:Q37"/>
    <mergeCell ref="R34:R37"/>
    <mergeCell ref="S34:S37"/>
    <mergeCell ref="T34:T37"/>
    <mergeCell ref="I34:I37"/>
    <mergeCell ref="J34:J37"/>
    <mergeCell ref="K34:K37"/>
    <mergeCell ref="L34:L37"/>
    <mergeCell ref="M34:M37"/>
    <mergeCell ref="N34:N37"/>
    <mergeCell ref="A34:A37"/>
    <mergeCell ref="B34:B37"/>
    <mergeCell ref="C34:C37"/>
    <mergeCell ref="P41:P43"/>
    <mergeCell ref="Q41:Q43"/>
    <mergeCell ref="R41:R43"/>
    <mergeCell ref="S41:S43"/>
    <mergeCell ref="T41:T43"/>
    <mergeCell ref="U41:U43"/>
    <mergeCell ref="J41:J43"/>
    <mergeCell ref="K41:K43"/>
    <mergeCell ref="L41:L43"/>
    <mergeCell ref="M41:M43"/>
    <mergeCell ref="N41:N43"/>
    <mergeCell ref="O41:O43"/>
    <mergeCell ref="I45:I47"/>
    <mergeCell ref="J45:J47"/>
    <mergeCell ref="K45:K47"/>
    <mergeCell ref="L45:L47"/>
    <mergeCell ref="M45:M47"/>
    <mergeCell ref="N45:N47"/>
    <mergeCell ref="A45:A48"/>
    <mergeCell ref="B45:B48"/>
    <mergeCell ref="C45:C48"/>
    <mergeCell ref="D45:D48"/>
    <mergeCell ref="G45:G47"/>
    <mergeCell ref="H45:H47"/>
    <mergeCell ref="K49:K50"/>
    <mergeCell ref="L49:L50"/>
    <mergeCell ref="M49:M50"/>
    <mergeCell ref="N49:N50"/>
    <mergeCell ref="J49:J50"/>
    <mergeCell ref="Q49:Q50"/>
    <mergeCell ref="R49:R50"/>
    <mergeCell ref="U45:U47"/>
    <mergeCell ref="O45:O47"/>
    <mergeCell ref="P45:P47"/>
    <mergeCell ref="Q45:Q47"/>
    <mergeCell ref="R45:R47"/>
    <mergeCell ref="S45:S47"/>
    <mergeCell ref="T45:T47"/>
    <mergeCell ref="S49:S50"/>
    <mergeCell ref="T49:T50"/>
    <mergeCell ref="U49:U50"/>
    <mergeCell ref="O49:O50"/>
    <mergeCell ref="P49:P50"/>
    <mergeCell ref="T53:T55"/>
    <mergeCell ref="U53:U55"/>
    <mergeCell ref="S53:S55"/>
    <mergeCell ref="A49:A51"/>
    <mergeCell ref="B49:B51"/>
    <mergeCell ref="C49:C51"/>
    <mergeCell ref="D49:D51"/>
    <mergeCell ref="G49:G50"/>
    <mergeCell ref="H49:H50"/>
    <mergeCell ref="I49:I50"/>
    <mergeCell ref="O53:O55"/>
    <mergeCell ref="P53:P55"/>
    <mergeCell ref="Q53:Q55"/>
    <mergeCell ref="R53:R55"/>
    <mergeCell ref="H53:H55"/>
    <mergeCell ref="I53:I55"/>
    <mergeCell ref="J53:J55"/>
    <mergeCell ref="K53:K55"/>
    <mergeCell ref="L53:L55"/>
    <mergeCell ref="M53:M55"/>
    <mergeCell ref="A53:A56"/>
    <mergeCell ref="B53:B56"/>
    <mergeCell ref="C53:C56"/>
    <mergeCell ref="D53:D56"/>
    <mergeCell ref="A59:A60"/>
    <mergeCell ref="B59:B60"/>
    <mergeCell ref="C59:C60"/>
    <mergeCell ref="D59:D60"/>
    <mergeCell ref="A57:A58"/>
    <mergeCell ref="B57:B58"/>
    <mergeCell ref="C57:C58"/>
    <mergeCell ref="D57:D58"/>
    <mergeCell ref="N53:N55"/>
    <mergeCell ref="G53:G55"/>
  </mergeCell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rowBreaks count="2" manualBreakCount="2">
    <brk id="23" max="20" man="1"/>
    <brk id="38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U135"/>
  <sheetViews>
    <sheetView topLeftCell="A98" zoomScaleNormal="100" zoomScaleSheetLayoutView="90" workbookViewId="0">
      <selection activeCell="H2" sqref="H1:U1048576"/>
    </sheetView>
  </sheetViews>
  <sheetFormatPr defaultColWidth="9" defaultRowHeight="18.75"/>
  <cols>
    <col min="1" max="5" width="22.7109375" style="74" customWidth="1"/>
    <col min="6" max="6" width="10.7109375" style="74" bestFit="1" customWidth="1"/>
    <col min="7" max="7" width="4.42578125" style="74" customWidth="1"/>
    <col min="8" max="8" width="9.42578125" style="74" customWidth="1"/>
    <col min="9" max="20" width="3.42578125" style="74" customWidth="1"/>
    <col min="21" max="21" width="5.7109375" style="74" customWidth="1"/>
    <col min="22" max="16384" width="9" style="74"/>
  </cols>
  <sheetData>
    <row r="1" spans="1:21">
      <c r="A1" s="1544" t="s">
        <v>1001</v>
      </c>
      <c r="B1" s="1544"/>
      <c r="C1" s="1544"/>
      <c r="D1" s="1544"/>
      <c r="E1" s="1544"/>
      <c r="F1" s="1544"/>
      <c r="G1" s="1544"/>
      <c r="H1" s="1544"/>
      <c r="I1" s="1544"/>
      <c r="J1" s="1544"/>
      <c r="K1" s="1544"/>
      <c r="L1" s="1544"/>
      <c r="M1" s="1544"/>
      <c r="N1" s="1544"/>
      <c r="O1" s="1544"/>
      <c r="P1" s="1544"/>
      <c r="Q1" s="1544"/>
      <c r="R1" s="1544"/>
      <c r="S1" s="1544"/>
      <c r="T1" s="1544"/>
      <c r="U1" s="1544"/>
    </row>
    <row r="2" spans="1:21">
      <c r="A2" s="1175" t="s">
        <v>1100</v>
      </c>
      <c r="B2" s="1175"/>
      <c r="C2" s="1175"/>
      <c r="D2" s="1175"/>
      <c r="E2" s="323"/>
    </row>
    <row r="3" spans="1:21">
      <c r="A3" s="1175" t="s">
        <v>1101</v>
      </c>
      <c r="B3" s="1175"/>
      <c r="C3" s="1175"/>
      <c r="D3" s="1175"/>
      <c r="E3" s="323"/>
    </row>
    <row r="4" spans="1:21">
      <c r="A4" s="1259" t="s">
        <v>44</v>
      </c>
      <c r="B4" s="1214" t="s">
        <v>45</v>
      </c>
      <c r="C4" s="1214" t="s">
        <v>46</v>
      </c>
      <c r="D4" s="1214" t="s">
        <v>47</v>
      </c>
      <c r="E4" s="1214" t="s">
        <v>48</v>
      </c>
      <c r="F4" s="1214"/>
      <c r="G4" s="1214"/>
      <c r="H4" s="1259" t="s">
        <v>1424</v>
      </c>
      <c r="I4" s="1214" t="s">
        <v>50</v>
      </c>
      <c r="J4" s="1214"/>
      <c r="K4" s="1214"/>
      <c r="L4" s="1214"/>
      <c r="M4" s="1214"/>
      <c r="N4" s="1214"/>
      <c r="O4" s="1214"/>
      <c r="P4" s="1214"/>
      <c r="Q4" s="1214"/>
      <c r="R4" s="1214"/>
      <c r="S4" s="1214"/>
      <c r="T4" s="1214"/>
      <c r="U4" s="1259" t="s">
        <v>1102</v>
      </c>
    </row>
    <row r="5" spans="1:21">
      <c r="A5" s="1264"/>
      <c r="B5" s="1214"/>
      <c r="C5" s="1214"/>
      <c r="D5" s="1214"/>
      <c r="E5" s="1259" t="s">
        <v>52</v>
      </c>
      <c r="F5" s="1261" t="s">
        <v>53</v>
      </c>
      <c r="G5" s="1263" t="s">
        <v>54</v>
      </c>
      <c r="H5" s="1264"/>
      <c r="I5" s="1214" t="s">
        <v>1103</v>
      </c>
      <c r="J5" s="1214" t="s">
        <v>1104</v>
      </c>
      <c r="K5" s="1214" t="s">
        <v>1105</v>
      </c>
      <c r="L5" s="1214" t="s">
        <v>1106</v>
      </c>
      <c r="M5" s="1214" t="s">
        <v>1107</v>
      </c>
      <c r="N5" s="1214" t="s">
        <v>1108</v>
      </c>
      <c r="O5" s="1214" t="s">
        <v>1109</v>
      </c>
      <c r="P5" s="1214" t="s">
        <v>1110</v>
      </c>
      <c r="Q5" s="1214" t="s">
        <v>1111</v>
      </c>
      <c r="R5" s="1214" t="s">
        <v>1112</v>
      </c>
      <c r="S5" s="1214" t="s">
        <v>1113</v>
      </c>
      <c r="T5" s="1214" t="s">
        <v>1114</v>
      </c>
      <c r="U5" s="1264"/>
    </row>
    <row r="6" spans="1:21">
      <c r="A6" s="1260"/>
      <c r="B6" s="1214"/>
      <c r="C6" s="1214"/>
      <c r="D6" s="1214"/>
      <c r="E6" s="1260"/>
      <c r="F6" s="1262"/>
      <c r="G6" s="1263"/>
      <c r="H6" s="1260"/>
      <c r="I6" s="1214"/>
      <c r="J6" s="1214"/>
      <c r="K6" s="1214"/>
      <c r="L6" s="1214"/>
      <c r="M6" s="1214"/>
      <c r="N6" s="1214"/>
      <c r="O6" s="1214"/>
      <c r="P6" s="1214"/>
      <c r="Q6" s="1214"/>
      <c r="R6" s="1214"/>
      <c r="S6" s="1214"/>
      <c r="T6" s="1214"/>
      <c r="U6" s="1260"/>
    </row>
    <row r="7" spans="1:21">
      <c r="A7" s="1466" t="s">
        <v>1115</v>
      </c>
      <c r="B7" s="1467"/>
      <c r="C7" s="1467"/>
      <c r="D7" s="1467"/>
      <c r="E7" s="1467"/>
      <c r="F7" s="1467"/>
      <c r="G7" s="1467"/>
      <c r="H7" s="1467"/>
      <c r="I7" s="1467"/>
      <c r="J7" s="1467"/>
      <c r="K7" s="1467"/>
      <c r="L7" s="1467"/>
      <c r="M7" s="1467"/>
      <c r="N7" s="1467"/>
      <c r="O7" s="1467"/>
      <c r="P7" s="1467"/>
      <c r="Q7" s="1467"/>
      <c r="R7" s="1467"/>
      <c r="S7" s="1467"/>
      <c r="T7" s="1467"/>
      <c r="U7" s="1468"/>
    </row>
    <row r="8" spans="1:21" s="28" customFormat="1" ht="56.25">
      <c r="A8" s="1533" t="s">
        <v>1116</v>
      </c>
      <c r="B8" s="1488" t="s">
        <v>1117</v>
      </c>
      <c r="C8" s="1533"/>
      <c r="D8" s="1536" t="s">
        <v>1118</v>
      </c>
      <c r="E8" s="867" t="s">
        <v>1119</v>
      </c>
      <c r="F8" s="868">
        <v>3200</v>
      </c>
      <c r="G8" s="1537" t="s">
        <v>1120</v>
      </c>
      <c r="H8" s="1539" t="s">
        <v>1121</v>
      </c>
      <c r="I8" s="1530"/>
      <c r="J8" s="1530"/>
      <c r="K8" s="1532">
        <v>4800</v>
      </c>
      <c r="L8" s="1530"/>
      <c r="M8" s="1530"/>
      <c r="N8" s="1530"/>
      <c r="O8" s="1530"/>
      <c r="P8" s="1532">
        <v>4800</v>
      </c>
      <c r="Q8" s="1530"/>
      <c r="R8" s="1530"/>
      <c r="S8" s="1530"/>
      <c r="T8" s="1530"/>
      <c r="U8" s="1541" t="s">
        <v>1122</v>
      </c>
    </row>
    <row r="9" spans="1:21" s="28" customFormat="1" ht="56.25">
      <c r="A9" s="1534"/>
      <c r="B9" s="1489"/>
      <c r="C9" s="1534"/>
      <c r="D9" s="1536"/>
      <c r="E9" s="869" t="s">
        <v>1123</v>
      </c>
      <c r="F9" s="870">
        <v>6400</v>
      </c>
      <c r="G9" s="1538"/>
      <c r="H9" s="1540"/>
      <c r="I9" s="1531"/>
      <c r="J9" s="1531"/>
      <c r="K9" s="1531"/>
      <c r="L9" s="1531"/>
      <c r="M9" s="1531"/>
      <c r="N9" s="1531"/>
      <c r="O9" s="1531"/>
      <c r="P9" s="1531"/>
      <c r="Q9" s="1531"/>
      <c r="R9" s="1531"/>
      <c r="S9" s="1531"/>
      <c r="T9" s="1531"/>
      <c r="U9" s="1542"/>
    </row>
    <row r="10" spans="1:21" s="28" customFormat="1">
      <c r="A10" s="1535"/>
      <c r="B10" s="1490"/>
      <c r="C10" s="1535"/>
      <c r="D10" s="1536"/>
      <c r="E10" s="874" t="s">
        <v>4</v>
      </c>
      <c r="F10" s="875">
        <f>SUM(F8:F9)</f>
        <v>9600</v>
      </c>
      <c r="G10" s="872"/>
      <c r="H10" s="872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1543"/>
    </row>
    <row r="11" spans="1:21" s="28" customFormat="1" ht="56.25">
      <c r="A11" s="1142" t="s">
        <v>1124</v>
      </c>
      <c r="B11" s="1136"/>
      <c r="C11" s="1136"/>
      <c r="D11" s="1142" t="s">
        <v>1125</v>
      </c>
      <c r="E11" s="190" t="s">
        <v>1126</v>
      </c>
      <c r="F11" s="191">
        <v>19440</v>
      </c>
      <c r="G11" s="337" t="s">
        <v>77</v>
      </c>
      <c r="H11" s="338" t="s">
        <v>71</v>
      </c>
      <c r="I11" s="339">
        <v>1620</v>
      </c>
      <c r="J11" s="340">
        <v>1620</v>
      </c>
      <c r="K11" s="341">
        <v>1620</v>
      </c>
      <c r="L11" s="340">
        <v>1620</v>
      </c>
      <c r="M11" s="340">
        <v>1620</v>
      </c>
      <c r="N11" s="340">
        <v>1620</v>
      </c>
      <c r="O11" s="340">
        <v>1620</v>
      </c>
      <c r="P11" s="340">
        <v>1620</v>
      </c>
      <c r="Q11" s="340">
        <v>1620</v>
      </c>
      <c r="R11" s="341">
        <v>1620</v>
      </c>
      <c r="S11" s="340">
        <v>1620</v>
      </c>
      <c r="T11" s="340">
        <v>1620</v>
      </c>
      <c r="U11" s="1218" t="s">
        <v>1122</v>
      </c>
    </row>
    <row r="12" spans="1:21" s="28" customFormat="1">
      <c r="A12" s="1159"/>
      <c r="B12" s="1158"/>
      <c r="C12" s="1158"/>
      <c r="D12" s="1159"/>
      <c r="E12" s="342" t="s">
        <v>4</v>
      </c>
      <c r="F12" s="343">
        <f>SUM(F11:F11)</f>
        <v>19440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1220"/>
    </row>
    <row r="13" spans="1:21" s="28" customFormat="1" ht="56.25">
      <c r="A13" s="1434" t="s">
        <v>1127</v>
      </c>
      <c r="B13" s="1434" t="s">
        <v>1128</v>
      </c>
      <c r="C13" s="1434"/>
      <c r="D13" s="1528" t="s">
        <v>1129</v>
      </c>
      <c r="E13" s="884" t="s">
        <v>1130</v>
      </c>
      <c r="F13" s="885">
        <v>4000</v>
      </c>
      <c r="G13" s="1436" t="s">
        <v>77</v>
      </c>
      <c r="H13" s="1470" t="s">
        <v>1131</v>
      </c>
      <c r="I13" s="1527"/>
      <c r="J13" s="1527"/>
      <c r="K13" s="1527"/>
      <c r="L13" s="1527"/>
      <c r="M13" s="1527"/>
      <c r="N13" s="1527"/>
      <c r="O13" s="1527"/>
      <c r="P13" s="1527"/>
      <c r="Q13" s="1527"/>
      <c r="R13" s="1527"/>
      <c r="S13" s="1527"/>
      <c r="T13" s="1527"/>
      <c r="U13" s="1470" t="s">
        <v>1132</v>
      </c>
    </row>
    <row r="14" spans="1:21" s="28" customFormat="1" ht="37.5">
      <c r="A14" s="1434"/>
      <c r="B14" s="1434"/>
      <c r="C14" s="1434"/>
      <c r="D14" s="1434"/>
      <c r="E14" s="886" t="s">
        <v>1133</v>
      </c>
      <c r="F14" s="887">
        <v>8000</v>
      </c>
      <c r="G14" s="1469"/>
      <c r="H14" s="1517"/>
      <c r="I14" s="1527"/>
      <c r="J14" s="1527"/>
      <c r="K14" s="1527"/>
      <c r="L14" s="1527"/>
      <c r="M14" s="1527"/>
      <c r="N14" s="1527"/>
      <c r="O14" s="1527"/>
      <c r="P14" s="1527"/>
      <c r="Q14" s="1527"/>
      <c r="R14" s="1527"/>
      <c r="S14" s="1527"/>
      <c r="T14" s="1527"/>
      <c r="U14" s="1517"/>
    </row>
    <row r="15" spans="1:21" s="28" customFormat="1" ht="56.25">
      <c r="A15" s="1434"/>
      <c r="B15" s="1434"/>
      <c r="C15" s="1434"/>
      <c r="D15" s="1528"/>
      <c r="E15" s="888" t="s">
        <v>1134</v>
      </c>
      <c r="F15" s="887">
        <v>1800</v>
      </c>
      <c r="G15" s="1529"/>
      <c r="H15" s="1517"/>
      <c r="I15" s="1527"/>
      <c r="J15" s="1527"/>
      <c r="K15" s="1527"/>
      <c r="L15" s="1527"/>
      <c r="M15" s="1527"/>
      <c r="N15" s="1527"/>
      <c r="O15" s="1527"/>
      <c r="P15" s="1527"/>
      <c r="Q15" s="1527"/>
      <c r="R15" s="1527"/>
      <c r="S15" s="1527"/>
      <c r="T15" s="1527"/>
      <c r="U15" s="1517"/>
    </row>
    <row r="16" spans="1:21" s="28" customFormat="1" ht="56.25">
      <c r="A16" s="1434"/>
      <c r="B16" s="1434"/>
      <c r="C16" s="1434"/>
      <c r="D16" s="1434"/>
      <c r="E16" s="889" t="s">
        <v>1135</v>
      </c>
      <c r="F16" s="887">
        <v>7200</v>
      </c>
      <c r="G16" s="1469"/>
      <c r="H16" s="1517"/>
      <c r="I16" s="1527"/>
      <c r="J16" s="1527"/>
      <c r="K16" s="1527"/>
      <c r="L16" s="1527"/>
      <c r="M16" s="1527"/>
      <c r="N16" s="1527"/>
      <c r="O16" s="1527"/>
      <c r="P16" s="1527"/>
      <c r="Q16" s="1527"/>
      <c r="R16" s="1527"/>
      <c r="S16" s="1527"/>
      <c r="T16" s="1527"/>
      <c r="U16" s="1517"/>
    </row>
    <row r="17" spans="1:21" s="28" customFormat="1" ht="37.5">
      <c r="A17" s="1434"/>
      <c r="B17" s="1434"/>
      <c r="C17" s="1434"/>
      <c r="D17" s="1434"/>
      <c r="E17" s="886" t="s">
        <v>1136</v>
      </c>
      <c r="F17" s="887">
        <v>5000</v>
      </c>
      <c r="G17" s="1469"/>
      <c r="H17" s="1517"/>
      <c r="I17" s="1527"/>
      <c r="J17" s="1527"/>
      <c r="K17" s="1527"/>
      <c r="L17" s="1527"/>
      <c r="M17" s="1527"/>
      <c r="N17" s="1527"/>
      <c r="O17" s="1527"/>
      <c r="P17" s="1527"/>
      <c r="Q17" s="1527"/>
      <c r="R17" s="1527"/>
      <c r="S17" s="1527"/>
      <c r="T17" s="1527"/>
      <c r="U17" s="1517"/>
    </row>
    <row r="18" spans="1:21" s="28" customFormat="1">
      <c r="A18" s="1434"/>
      <c r="B18" s="1434"/>
      <c r="C18" s="1434"/>
      <c r="D18" s="1434"/>
      <c r="E18" s="890" t="s">
        <v>1137</v>
      </c>
      <c r="F18" s="891">
        <v>4000</v>
      </c>
      <c r="G18" s="1469"/>
      <c r="H18" s="1517"/>
      <c r="I18" s="1527"/>
      <c r="J18" s="1527"/>
      <c r="K18" s="1527"/>
      <c r="L18" s="1527"/>
      <c r="M18" s="1527"/>
      <c r="N18" s="1527"/>
      <c r="O18" s="1527"/>
      <c r="P18" s="1527"/>
      <c r="Q18" s="1527"/>
      <c r="R18" s="1527"/>
      <c r="S18" s="1527"/>
      <c r="T18" s="1527"/>
      <c r="U18" s="1517"/>
    </row>
    <row r="19" spans="1:21" s="28" customFormat="1">
      <c r="A19" s="1434"/>
      <c r="B19" s="1434"/>
      <c r="C19" s="1434"/>
      <c r="D19" s="1434"/>
      <c r="E19" s="892" t="s">
        <v>702</v>
      </c>
      <c r="F19" s="893">
        <v>30000</v>
      </c>
      <c r="G19" s="1437"/>
      <c r="H19" s="1439"/>
      <c r="I19" s="1527"/>
      <c r="J19" s="1527"/>
      <c r="K19" s="1527"/>
      <c r="L19" s="1527"/>
      <c r="M19" s="1527"/>
      <c r="N19" s="1527"/>
      <c r="O19" s="1527"/>
      <c r="P19" s="1527"/>
      <c r="Q19" s="1527"/>
      <c r="R19" s="1527"/>
      <c r="S19" s="1527"/>
      <c r="T19" s="1527"/>
      <c r="U19" s="1439"/>
    </row>
    <row r="20" spans="1:21" s="28" customFormat="1" ht="56.25">
      <c r="A20" s="1160" t="s">
        <v>1138</v>
      </c>
      <c r="B20" s="1160" t="s">
        <v>1139</v>
      </c>
      <c r="C20" s="1160"/>
      <c r="D20" s="1160" t="s">
        <v>1140</v>
      </c>
      <c r="E20" s="344" t="s">
        <v>1141</v>
      </c>
      <c r="F20" s="316">
        <v>4000</v>
      </c>
      <c r="G20" s="1453" t="s">
        <v>1120</v>
      </c>
      <c r="H20" s="1191" t="s">
        <v>1142</v>
      </c>
      <c r="I20" s="1185"/>
      <c r="J20" s="1185"/>
      <c r="K20" s="1185"/>
      <c r="L20" s="1518"/>
      <c r="M20" s="1521"/>
      <c r="N20" s="1185"/>
      <c r="O20" s="1185"/>
      <c r="P20" s="1185"/>
      <c r="Q20" s="1185"/>
      <c r="R20" s="1185"/>
      <c r="S20" s="1185"/>
      <c r="T20" s="1185"/>
      <c r="U20" s="1218" t="s">
        <v>1143</v>
      </c>
    </row>
    <row r="21" spans="1:21" s="28" customFormat="1" ht="75">
      <c r="A21" s="1160"/>
      <c r="B21" s="1160"/>
      <c r="C21" s="1160"/>
      <c r="D21" s="1160"/>
      <c r="E21" s="345" t="s">
        <v>1144</v>
      </c>
      <c r="F21" s="317">
        <v>64000</v>
      </c>
      <c r="G21" s="1454"/>
      <c r="H21" s="1456"/>
      <c r="I21" s="1186"/>
      <c r="J21" s="1186"/>
      <c r="K21" s="1186"/>
      <c r="L21" s="1519"/>
      <c r="M21" s="1522"/>
      <c r="N21" s="1186"/>
      <c r="O21" s="1186"/>
      <c r="P21" s="1186"/>
      <c r="Q21" s="1186"/>
      <c r="R21" s="1186"/>
      <c r="S21" s="1186"/>
      <c r="T21" s="1186"/>
      <c r="U21" s="1464"/>
    </row>
    <row r="22" spans="1:21" s="28" customFormat="1" ht="56.25">
      <c r="A22" s="1160"/>
      <c r="B22" s="1160"/>
      <c r="C22" s="1160"/>
      <c r="D22" s="1160"/>
      <c r="E22" s="345" t="s">
        <v>1145</v>
      </c>
      <c r="F22" s="317">
        <v>1200</v>
      </c>
      <c r="G22" s="1454"/>
      <c r="H22" s="1456"/>
      <c r="I22" s="1186"/>
      <c r="J22" s="1186"/>
      <c r="K22" s="1186"/>
      <c r="L22" s="1519"/>
      <c r="M22" s="1522"/>
      <c r="N22" s="1186"/>
      <c r="O22" s="1186"/>
      <c r="P22" s="1186"/>
      <c r="Q22" s="1186"/>
      <c r="R22" s="1186"/>
      <c r="S22" s="1186"/>
      <c r="T22" s="1186"/>
      <c r="U22" s="1464"/>
    </row>
    <row r="23" spans="1:21" s="28" customFormat="1">
      <c r="A23" s="1160"/>
      <c r="B23" s="1160"/>
      <c r="C23" s="1160"/>
      <c r="D23" s="1160"/>
      <c r="E23" s="346" t="s">
        <v>1137</v>
      </c>
      <c r="F23" s="318">
        <v>9000</v>
      </c>
      <c r="G23" s="1473"/>
      <c r="H23" s="1474"/>
      <c r="I23" s="1187"/>
      <c r="J23" s="1187"/>
      <c r="K23" s="1187"/>
      <c r="L23" s="1520"/>
      <c r="M23" s="1523"/>
      <c r="N23" s="1187"/>
      <c r="O23" s="1187"/>
      <c r="P23" s="1187"/>
      <c r="Q23" s="1187"/>
      <c r="R23" s="1187"/>
      <c r="S23" s="1187"/>
      <c r="T23" s="1187"/>
      <c r="U23" s="1465"/>
    </row>
    <row r="24" spans="1:21" s="28" customFormat="1">
      <c r="A24" s="1160"/>
      <c r="B24" s="1160"/>
      <c r="C24" s="1160"/>
      <c r="D24" s="1160"/>
      <c r="E24" s="347" t="s">
        <v>4</v>
      </c>
      <c r="F24" s="260">
        <v>78200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ht="37.5">
      <c r="A25" s="1434" t="s">
        <v>1146</v>
      </c>
      <c r="B25" s="1434" t="s">
        <v>1147</v>
      </c>
      <c r="C25" s="1434"/>
      <c r="D25" s="1434" t="s">
        <v>1148</v>
      </c>
      <c r="E25" s="894" t="s">
        <v>1149</v>
      </c>
      <c r="F25" s="885">
        <v>2000</v>
      </c>
      <c r="G25" s="1436" t="s">
        <v>77</v>
      </c>
      <c r="H25" s="1458">
        <v>22616</v>
      </c>
      <c r="I25" s="1430"/>
      <c r="J25" s="1430"/>
      <c r="K25" s="1448">
        <v>19400</v>
      </c>
      <c r="L25" s="1430"/>
      <c r="M25" s="1430"/>
      <c r="N25" s="1430"/>
      <c r="O25" s="1430"/>
      <c r="P25" s="1430"/>
      <c r="Q25" s="1430"/>
      <c r="R25" s="1430"/>
      <c r="S25" s="1430"/>
      <c r="T25" s="1430"/>
      <c r="U25" s="1524" t="s">
        <v>1150</v>
      </c>
    </row>
    <row r="26" spans="1:21" ht="37.5">
      <c r="A26" s="1434"/>
      <c r="B26" s="1434"/>
      <c r="C26" s="1434"/>
      <c r="D26" s="1434"/>
      <c r="E26" s="886" t="s">
        <v>1151</v>
      </c>
      <c r="F26" s="887">
        <v>4000</v>
      </c>
      <c r="G26" s="1469"/>
      <c r="H26" s="1517"/>
      <c r="I26" s="1457"/>
      <c r="J26" s="1457"/>
      <c r="K26" s="1460"/>
      <c r="L26" s="1457"/>
      <c r="M26" s="1457"/>
      <c r="N26" s="1457"/>
      <c r="O26" s="1457"/>
      <c r="P26" s="1457"/>
      <c r="Q26" s="1457"/>
      <c r="R26" s="1457"/>
      <c r="S26" s="1457"/>
      <c r="T26" s="1457"/>
      <c r="U26" s="1525"/>
    </row>
    <row r="27" spans="1:21" ht="37.5">
      <c r="A27" s="1434"/>
      <c r="B27" s="1434"/>
      <c r="C27" s="1434"/>
      <c r="D27" s="1434"/>
      <c r="E27" s="886" t="s">
        <v>1152</v>
      </c>
      <c r="F27" s="887">
        <v>2400</v>
      </c>
      <c r="G27" s="1469"/>
      <c r="H27" s="1517"/>
      <c r="I27" s="1457"/>
      <c r="J27" s="1457"/>
      <c r="K27" s="1460"/>
      <c r="L27" s="1457"/>
      <c r="M27" s="1457"/>
      <c r="N27" s="1457"/>
      <c r="O27" s="1457"/>
      <c r="P27" s="1457"/>
      <c r="Q27" s="1457"/>
      <c r="R27" s="1457"/>
      <c r="S27" s="1457"/>
      <c r="T27" s="1457"/>
      <c r="U27" s="1525"/>
    </row>
    <row r="28" spans="1:21" ht="56.25">
      <c r="A28" s="1434"/>
      <c r="B28" s="1434"/>
      <c r="C28" s="1434"/>
      <c r="D28" s="1434"/>
      <c r="E28" s="895" t="s">
        <v>1153</v>
      </c>
      <c r="F28" s="887">
        <v>3600</v>
      </c>
      <c r="G28" s="1469"/>
      <c r="H28" s="1517"/>
      <c r="I28" s="1457"/>
      <c r="J28" s="1457"/>
      <c r="K28" s="1460"/>
      <c r="L28" s="1457"/>
      <c r="M28" s="1457"/>
      <c r="N28" s="1457"/>
      <c r="O28" s="1457"/>
      <c r="P28" s="1457"/>
      <c r="Q28" s="1457"/>
      <c r="R28" s="1457"/>
      <c r="S28" s="1457"/>
      <c r="T28" s="1457"/>
      <c r="U28" s="1525"/>
    </row>
    <row r="29" spans="1:21" ht="37.5">
      <c r="A29" s="1434"/>
      <c r="B29" s="1434"/>
      <c r="C29" s="1434"/>
      <c r="D29" s="1434"/>
      <c r="E29" s="886" t="s">
        <v>1154</v>
      </c>
      <c r="F29" s="887">
        <v>1400</v>
      </c>
      <c r="G29" s="1469"/>
      <c r="H29" s="1517"/>
      <c r="I29" s="1457"/>
      <c r="J29" s="1457"/>
      <c r="K29" s="1460"/>
      <c r="L29" s="1457"/>
      <c r="M29" s="1457"/>
      <c r="N29" s="1457"/>
      <c r="O29" s="1457"/>
      <c r="P29" s="1457"/>
      <c r="Q29" s="1457"/>
      <c r="R29" s="1457"/>
      <c r="S29" s="1457"/>
      <c r="T29" s="1457"/>
      <c r="U29" s="1525"/>
    </row>
    <row r="30" spans="1:21">
      <c r="A30" s="1434"/>
      <c r="B30" s="1434"/>
      <c r="C30" s="1434"/>
      <c r="D30" s="1434"/>
      <c r="E30" s="894" t="s">
        <v>1155</v>
      </c>
      <c r="F30" s="887">
        <v>3000</v>
      </c>
      <c r="G30" s="1469"/>
      <c r="H30" s="1517"/>
      <c r="I30" s="1457"/>
      <c r="J30" s="1457"/>
      <c r="K30" s="1460"/>
      <c r="L30" s="1457"/>
      <c r="M30" s="1457"/>
      <c r="N30" s="1457"/>
      <c r="O30" s="1457"/>
      <c r="P30" s="1457"/>
      <c r="Q30" s="1457"/>
      <c r="R30" s="1457"/>
      <c r="S30" s="1457"/>
      <c r="T30" s="1457"/>
      <c r="U30" s="1525"/>
    </row>
    <row r="31" spans="1:21">
      <c r="A31" s="1434"/>
      <c r="B31" s="1434"/>
      <c r="C31" s="1434"/>
      <c r="D31" s="1434"/>
      <c r="E31" s="886" t="s">
        <v>1137</v>
      </c>
      <c r="F31" s="887">
        <v>2000</v>
      </c>
      <c r="G31" s="1469"/>
      <c r="H31" s="1517"/>
      <c r="I31" s="1457"/>
      <c r="J31" s="1457"/>
      <c r="K31" s="1460"/>
      <c r="L31" s="1457"/>
      <c r="M31" s="1457"/>
      <c r="N31" s="1457"/>
      <c r="O31" s="1457"/>
      <c r="P31" s="1457"/>
      <c r="Q31" s="1457"/>
      <c r="R31" s="1457"/>
      <c r="S31" s="1457"/>
      <c r="T31" s="1457"/>
      <c r="U31" s="1525"/>
    </row>
    <row r="32" spans="1:21">
      <c r="A32" s="1434"/>
      <c r="B32" s="1434"/>
      <c r="C32" s="1434"/>
      <c r="D32" s="1434"/>
      <c r="E32" s="890" t="s">
        <v>992</v>
      </c>
      <c r="F32" s="891">
        <v>1000</v>
      </c>
      <c r="G32" s="1469"/>
      <c r="H32" s="1517"/>
      <c r="I32" s="1457"/>
      <c r="J32" s="1457"/>
      <c r="K32" s="1460"/>
      <c r="L32" s="1457"/>
      <c r="M32" s="1457"/>
      <c r="N32" s="1457"/>
      <c r="O32" s="1457"/>
      <c r="P32" s="1457"/>
      <c r="Q32" s="1457"/>
      <c r="R32" s="1457"/>
      <c r="S32" s="1457"/>
      <c r="T32" s="1457"/>
      <c r="U32" s="1525"/>
    </row>
    <row r="33" spans="1:21">
      <c r="A33" s="1434"/>
      <c r="B33" s="1434"/>
      <c r="C33" s="1434"/>
      <c r="D33" s="1434"/>
      <c r="E33" s="896" t="s">
        <v>4</v>
      </c>
      <c r="F33" s="893">
        <v>19400</v>
      </c>
      <c r="G33" s="1437"/>
      <c r="H33" s="1439"/>
      <c r="I33" s="1431"/>
      <c r="J33" s="1431"/>
      <c r="K33" s="1449"/>
      <c r="L33" s="1431"/>
      <c r="M33" s="1431"/>
      <c r="N33" s="1431"/>
      <c r="O33" s="1431"/>
      <c r="P33" s="1431"/>
      <c r="Q33" s="1431"/>
      <c r="R33" s="1431"/>
      <c r="S33" s="1431"/>
      <c r="T33" s="1431"/>
      <c r="U33" s="1526"/>
    </row>
    <row r="34" spans="1:21">
      <c r="A34" s="1466" t="s">
        <v>1156</v>
      </c>
      <c r="B34" s="1467"/>
      <c r="C34" s="1467"/>
      <c r="D34" s="1467"/>
      <c r="E34" s="1467"/>
      <c r="F34" s="1467"/>
      <c r="G34" s="1467"/>
      <c r="H34" s="1467"/>
      <c r="I34" s="1467"/>
      <c r="J34" s="1467"/>
      <c r="K34" s="1467"/>
      <c r="L34" s="1467"/>
      <c r="M34" s="1467"/>
      <c r="N34" s="1467"/>
      <c r="O34" s="1467"/>
      <c r="P34" s="1467"/>
      <c r="Q34" s="1467"/>
      <c r="R34" s="1467"/>
      <c r="S34" s="1467"/>
      <c r="T34" s="1467"/>
      <c r="U34" s="1468"/>
    </row>
    <row r="35" spans="1:21" s="28" customFormat="1">
      <c r="A35" s="1142" t="s">
        <v>1427</v>
      </c>
      <c r="B35" s="1142" t="s">
        <v>1157</v>
      </c>
      <c r="C35" s="1136"/>
      <c r="D35" s="1142" t="s">
        <v>1158</v>
      </c>
      <c r="E35" s="348" t="s">
        <v>1159</v>
      </c>
      <c r="F35" s="191">
        <v>106800</v>
      </c>
      <c r="G35" s="1509" t="s">
        <v>1160</v>
      </c>
      <c r="H35" s="1512">
        <v>22616</v>
      </c>
      <c r="I35" s="1185"/>
      <c r="J35" s="1440"/>
      <c r="K35" s="1440">
        <v>106800</v>
      </c>
      <c r="L35" s="1185"/>
      <c r="M35" s="1185"/>
      <c r="N35" s="1185"/>
      <c r="O35" s="1185"/>
      <c r="P35" s="1185"/>
      <c r="Q35" s="1185"/>
      <c r="R35" s="1185"/>
      <c r="S35" s="1185"/>
      <c r="T35" s="1185"/>
      <c r="U35" s="1191" t="s">
        <v>1161</v>
      </c>
    </row>
    <row r="36" spans="1:21" s="28" customFormat="1" ht="56.25">
      <c r="A36" s="1143"/>
      <c r="B36" s="1143"/>
      <c r="C36" s="1137"/>
      <c r="D36" s="1143"/>
      <c r="E36" s="349" t="s">
        <v>1162</v>
      </c>
      <c r="F36" s="316">
        <v>8400</v>
      </c>
      <c r="G36" s="1510"/>
      <c r="H36" s="1192"/>
      <c r="I36" s="1186"/>
      <c r="J36" s="1441"/>
      <c r="K36" s="1441"/>
      <c r="L36" s="1186"/>
      <c r="M36" s="1186"/>
      <c r="N36" s="1186"/>
      <c r="O36" s="1186"/>
      <c r="P36" s="1186"/>
      <c r="Q36" s="1186"/>
      <c r="R36" s="1186"/>
      <c r="S36" s="1186"/>
      <c r="T36" s="1186"/>
      <c r="U36" s="1456"/>
    </row>
    <row r="37" spans="1:21" s="28" customFormat="1" ht="56.25">
      <c r="A37" s="1143"/>
      <c r="B37" s="1143"/>
      <c r="C37" s="1137"/>
      <c r="D37" s="1143"/>
      <c r="E37" s="350" t="s">
        <v>1163</v>
      </c>
      <c r="F37" s="317">
        <v>25200</v>
      </c>
      <c r="G37" s="1510"/>
      <c r="H37" s="1192"/>
      <c r="I37" s="1186"/>
      <c r="J37" s="1441"/>
      <c r="K37" s="1441"/>
      <c r="L37" s="1186"/>
      <c r="M37" s="1186"/>
      <c r="N37" s="1186"/>
      <c r="O37" s="1186"/>
      <c r="P37" s="1186"/>
      <c r="Q37" s="1186"/>
      <c r="R37" s="1186"/>
      <c r="S37" s="1186"/>
      <c r="T37" s="1186"/>
      <c r="U37" s="1456"/>
    </row>
    <row r="38" spans="1:21" s="28" customFormat="1" ht="37.5">
      <c r="A38" s="1143"/>
      <c r="B38" s="1143"/>
      <c r="C38" s="1137"/>
      <c r="D38" s="1143"/>
      <c r="E38" s="350" t="s">
        <v>1164</v>
      </c>
      <c r="F38" s="317">
        <v>14700</v>
      </c>
      <c r="G38" s="1510"/>
      <c r="H38" s="1192"/>
      <c r="I38" s="1186"/>
      <c r="J38" s="1441"/>
      <c r="K38" s="1441"/>
      <c r="L38" s="1186"/>
      <c r="M38" s="1186"/>
      <c r="N38" s="1186"/>
      <c r="O38" s="1186"/>
      <c r="P38" s="1186"/>
      <c r="Q38" s="1186"/>
      <c r="R38" s="1186"/>
      <c r="S38" s="1186"/>
      <c r="T38" s="1186"/>
      <c r="U38" s="1456"/>
    </row>
    <row r="39" spans="1:21" s="28" customFormat="1" ht="37.5">
      <c r="A39" s="1143"/>
      <c r="B39" s="1143"/>
      <c r="C39" s="1137"/>
      <c r="D39" s="1143"/>
      <c r="E39" s="351" t="s">
        <v>1165</v>
      </c>
      <c r="F39" s="352">
        <v>6400</v>
      </c>
      <c r="G39" s="1510"/>
      <c r="H39" s="1192"/>
      <c r="I39" s="1186"/>
      <c r="J39" s="1441"/>
      <c r="K39" s="1441"/>
      <c r="L39" s="1186"/>
      <c r="M39" s="1186"/>
      <c r="N39" s="1186"/>
      <c r="O39" s="1186"/>
      <c r="P39" s="1186"/>
      <c r="Q39" s="1186"/>
      <c r="R39" s="1186"/>
      <c r="S39" s="1186"/>
      <c r="T39" s="1186"/>
      <c r="U39" s="1456"/>
    </row>
    <row r="40" spans="1:21" s="28" customFormat="1" ht="37.5">
      <c r="A40" s="1143"/>
      <c r="B40" s="1143"/>
      <c r="C40" s="1137"/>
      <c r="D40" s="1143"/>
      <c r="E40" s="350" t="s">
        <v>1166</v>
      </c>
      <c r="F40" s="317">
        <v>4000</v>
      </c>
      <c r="G40" s="1510"/>
      <c r="H40" s="1192"/>
      <c r="I40" s="1186"/>
      <c r="J40" s="1441"/>
      <c r="K40" s="1441"/>
      <c r="L40" s="1186"/>
      <c r="M40" s="1186"/>
      <c r="N40" s="1186"/>
      <c r="O40" s="1186"/>
      <c r="P40" s="1186"/>
      <c r="Q40" s="1186"/>
      <c r="R40" s="1186"/>
      <c r="S40" s="1186"/>
      <c r="T40" s="1186"/>
      <c r="U40" s="1456"/>
    </row>
    <row r="41" spans="1:21" s="28" customFormat="1" ht="56.25">
      <c r="A41" s="1143"/>
      <c r="B41" s="1143"/>
      <c r="C41" s="1137"/>
      <c r="D41" s="1173"/>
      <c r="E41" s="350" t="s">
        <v>1167</v>
      </c>
      <c r="F41" s="317">
        <v>3600</v>
      </c>
      <c r="G41" s="1511"/>
      <c r="H41" s="1192"/>
      <c r="I41" s="1186"/>
      <c r="J41" s="1441"/>
      <c r="K41" s="1441"/>
      <c r="L41" s="1186"/>
      <c r="M41" s="1186"/>
      <c r="N41" s="1186"/>
      <c r="O41" s="1186"/>
      <c r="P41" s="1186"/>
      <c r="Q41" s="1186"/>
      <c r="R41" s="1186"/>
      <c r="S41" s="1186"/>
      <c r="T41" s="1186"/>
      <c r="U41" s="1456"/>
    </row>
    <row r="42" spans="1:21" s="28" customFormat="1" ht="56.25">
      <c r="A42" s="1143"/>
      <c r="B42" s="1143"/>
      <c r="C42" s="1137"/>
      <c r="D42" s="1143"/>
      <c r="E42" s="350" t="s">
        <v>1168</v>
      </c>
      <c r="F42" s="317">
        <v>7200</v>
      </c>
      <c r="G42" s="1510"/>
      <c r="H42" s="1192"/>
      <c r="I42" s="1186"/>
      <c r="J42" s="1441"/>
      <c r="K42" s="1441"/>
      <c r="L42" s="1186"/>
      <c r="M42" s="1186"/>
      <c r="N42" s="1186"/>
      <c r="O42" s="1186"/>
      <c r="P42" s="1186"/>
      <c r="Q42" s="1186"/>
      <c r="R42" s="1186"/>
      <c r="S42" s="1186"/>
      <c r="T42" s="1186"/>
      <c r="U42" s="1456"/>
    </row>
    <row r="43" spans="1:21" s="28" customFormat="1" ht="37.5">
      <c r="A43" s="1143"/>
      <c r="B43" s="1143"/>
      <c r="C43" s="1137"/>
      <c r="D43" s="1143"/>
      <c r="E43" s="350" t="s">
        <v>1169</v>
      </c>
      <c r="F43" s="317">
        <v>9600</v>
      </c>
      <c r="G43" s="1510"/>
      <c r="H43" s="1192"/>
      <c r="I43" s="1186"/>
      <c r="J43" s="1441"/>
      <c r="K43" s="1441"/>
      <c r="L43" s="1186"/>
      <c r="M43" s="1186"/>
      <c r="N43" s="1186"/>
      <c r="O43" s="1186"/>
      <c r="P43" s="1186"/>
      <c r="Q43" s="1186"/>
      <c r="R43" s="1186"/>
      <c r="S43" s="1186"/>
      <c r="T43" s="1186"/>
      <c r="U43" s="1456"/>
    </row>
    <row r="44" spans="1:21" s="28" customFormat="1" ht="56.25">
      <c r="A44" s="1143"/>
      <c r="B44" s="1143"/>
      <c r="C44" s="1137"/>
      <c r="D44" s="1143"/>
      <c r="E44" s="350" t="s">
        <v>1170</v>
      </c>
      <c r="F44" s="317">
        <v>27200</v>
      </c>
      <c r="G44" s="1510"/>
      <c r="H44" s="1192"/>
      <c r="I44" s="1186"/>
      <c r="J44" s="1441"/>
      <c r="K44" s="1441"/>
      <c r="L44" s="1186"/>
      <c r="M44" s="1186"/>
      <c r="N44" s="1186"/>
      <c r="O44" s="1186"/>
      <c r="P44" s="1186"/>
      <c r="Q44" s="1186"/>
      <c r="R44" s="1186"/>
      <c r="S44" s="1186"/>
      <c r="T44" s="1186"/>
      <c r="U44" s="1456"/>
    </row>
    <row r="45" spans="1:21" s="28" customFormat="1">
      <c r="A45" s="1143"/>
      <c r="B45" s="1143"/>
      <c r="C45" s="1137"/>
      <c r="D45" s="1143"/>
      <c r="E45" s="350" t="s">
        <v>1137</v>
      </c>
      <c r="F45" s="317">
        <v>500</v>
      </c>
      <c r="G45" s="1510"/>
      <c r="H45" s="1192"/>
      <c r="I45" s="1186"/>
      <c r="J45" s="1441"/>
      <c r="K45" s="1441"/>
      <c r="L45" s="1186"/>
      <c r="M45" s="1186"/>
      <c r="N45" s="1186"/>
      <c r="O45" s="1186"/>
      <c r="P45" s="1186"/>
      <c r="Q45" s="1186"/>
      <c r="R45" s="1186"/>
      <c r="S45" s="1186"/>
      <c r="T45" s="1186"/>
      <c r="U45" s="1474"/>
    </row>
    <row r="46" spans="1:21" s="28" customFormat="1">
      <c r="A46" s="1143"/>
      <c r="B46" s="1143"/>
      <c r="C46" s="1137"/>
      <c r="D46" s="1143"/>
      <c r="E46" s="348" t="s">
        <v>1171</v>
      </c>
      <c r="F46" s="191">
        <v>9000</v>
      </c>
      <c r="G46" s="1509" t="s">
        <v>1160</v>
      </c>
      <c r="H46" s="1512">
        <v>22616</v>
      </c>
      <c r="I46" s="1455"/>
      <c r="J46" s="1455"/>
      <c r="K46" s="1514">
        <v>9000</v>
      </c>
      <c r="L46" s="1185"/>
      <c r="M46" s="1185"/>
      <c r="N46" s="1185"/>
      <c r="O46" s="1185"/>
      <c r="P46" s="1185"/>
      <c r="Q46" s="1185"/>
      <c r="R46" s="1185"/>
      <c r="S46" s="1185"/>
      <c r="T46" s="1185"/>
      <c r="U46" s="1455" t="s">
        <v>1172</v>
      </c>
    </row>
    <row r="47" spans="1:21" s="28" customFormat="1" ht="56.25">
      <c r="A47" s="1143"/>
      <c r="B47" s="1143"/>
      <c r="C47" s="1137"/>
      <c r="D47" s="1143"/>
      <c r="E47" s="349" t="s">
        <v>1173</v>
      </c>
      <c r="F47" s="316">
        <v>1600</v>
      </c>
      <c r="G47" s="1510"/>
      <c r="H47" s="1192"/>
      <c r="I47" s="1456"/>
      <c r="J47" s="1456"/>
      <c r="K47" s="1515"/>
      <c r="L47" s="1186"/>
      <c r="M47" s="1186"/>
      <c r="N47" s="1186"/>
      <c r="O47" s="1186"/>
      <c r="P47" s="1186"/>
      <c r="Q47" s="1186"/>
      <c r="R47" s="1186"/>
      <c r="S47" s="1186"/>
      <c r="T47" s="1186"/>
      <c r="U47" s="1456"/>
    </row>
    <row r="48" spans="1:21" s="28" customFormat="1" ht="37.5">
      <c r="A48" s="1143"/>
      <c r="B48" s="1143"/>
      <c r="C48" s="1137"/>
      <c r="D48" s="1143"/>
      <c r="E48" s="350" t="s">
        <v>1174</v>
      </c>
      <c r="F48" s="317">
        <v>3200</v>
      </c>
      <c r="G48" s="1510"/>
      <c r="H48" s="1192"/>
      <c r="I48" s="1456"/>
      <c r="J48" s="1456"/>
      <c r="K48" s="1515"/>
      <c r="L48" s="1186"/>
      <c r="M48" s="1186"/>
      <c r="N48" s="1186"/>
      <c r="O48" s="1186"/>
      <c r="P48" s="1186"/>
      <c r="Q48" s="1186"/>
      <c r="R48" s="1186"/>
      <c r="S48" s="1186"/>
      <c r="T48" s="1186"/>
      <c r="U48" s="1456"/>
    </row>
    <row r="49" spans="1:21" s="28" customFormat="1" ht="37.5">
      <c r="A49" s="1143"/>
      <c r="B49" s="1143"/>
      <c r="C49" s="1137"/>
      <c r="D49" s="1143"/>
      <c r="E49" s="353" t="s">
        <v>1175</v>
      </c>
      <c r="F49" s="318">
        <v>4200</v>
      </c>
      <c r="G49" s="1513"/>
      <c r="H49" s="1193"/>
      <c r="I49" s="1474"/>
      <c r="J49" s="1474"/>
      <c r="K49" s="1516"/>
      <c r="L49" s="1187"/>
      <c r="M49" s="1187"/>
      <c r="N49" s="1187"/>
      <c r="O49" s="1187"/>
      <c r="P49" s="1187"/>
      <c r="Q49" s="1187"/>
      <c r="R49" s="1187"/>
      <c r="S49" s="1187"/>
      <c r="T49" s="1187"/>
      <c r="U49" s="1474"/>
    </row>
    <row r="50" spans="1:21" s="28" customFormat="1">
      <c r="A50" s="1159"/>
      <c r="B50" s="1159"/>
      <c r="C50" s="1158"/>
      <c r="D50" s="1159"/>
      <c r="E50" s="347" t="s">
        <v>4</v>
      </c>
      <c r="F50" s="354">
        <v>115800</v>
      </c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</row>
    <row r="51" spans="1:21" s="28" customFormat="1" ht="56.25">
      <c r="A51" s="1142" t="s">
        <v>1428</v>
      </c>
      <c r="B51" s="1142" t="s">
        <v>1176</v>
      </c>
      <c r="C51" s="1142"/>
      <c r="D51" s="1142" t="s">
        <v>1177</v>
      </c>
      <c r="E51" s="355" t="s">
        <v>1178</v>
      </c>
      <c r="F51" s="356">
        <v>2000</v>
      </c>
      <c r="G51" s="1453" t="s">
        <v>1120</v>
      </c>
      <c r="H51" s="1475">
        <v>22678</v>
      </c>
      <c r="I51" s="1185"/>
      <c r="J51" s="1185"/>
      <c r="K51" s="1185"/>
      <c r="L51" s="1185"/>
      <c r="M51" s="1440">
        <v>19400</v>
      </c>
      <c r="N51" s="1185"/>
      <c r="O51" s="1185"/>
      <c r="P51" s="1185"/>
      <c r="Q51" s="1185"/>
      <c r="R51" s="1185"/>
      <c r="S51" s="1185"/>
      <c r="T51" s="1185"/>
      <c r="U51" s="1463" t="s">
        <v>1150</v>
      </c>
    </row>
    <row r="52" spans="1:21" s="28" customFormat="1" ht="37.5">
      <c r="A52" s="1143"/>
      <c r="B52" s="1143"/>
      <c r="C52" s="1143"/>
      <c r="D52" s="1143"/>
      <c r="E52" s="357" t="s">
        <v>1179</v>
      </c>
      <c r="F52" s="356">
        <v>4000</v>
      </c>
      <c r="G52" s="1454"/>
      <c r="H52" s="1507"/>
      <c r="I52" s="1186"/>
      <c r="J52" s="1186"/>
      <c r="K52" s="1186"/>
      <c r="L52" s="1186"/>
      <c r="M52" s="1441"/>
      <c r="N52" s="1186"/>
      <c r="O52" s="1186"/>
      <c r="P52" s="1186"/>
      <c r="Q52" s="1186"/>
      <c r="R52" s="1186"/>
      <c r="S52" s="1186"/>
      <c r="T52" s="1186"/>
      <c r="U52" s="1464"/>
    </row>
    <row r="53" spans="1:21" s="28" customFormat="1" ht="56.25">
      <c r="A53" s="1143"/>
      <c r="B53" s="1143"/>
      <c r="C53" s="1143"/>
      <c r="D53" s="1143"/>
      <c r="E53" s="357" t="s">
        <v>1180</v>
      </c>
      <c r="F53" s="356">
        <v>2400</v>
      </c>
      <c r="G53" s="1454"/>
      <c r="H53" s="1507"/>
      <c r="I53" s="1186"/>
      <c r="J53" s="1186"/>
      <c r="K53" s="1186"/>
      <c r="L53" s="1186"/>
      <c r="M53" s="1441"/>
      <c r="N53" s="1186"/>
      <c r="O53" s="1186"/>
      <c r="P53" s="1186"/>
      <c r="Q53" s="1186"/>
      <c r="R53" s="1186"/>
      <c r="S53" s="1186"/>
      <c r="T53" s="1186"/>
      <c r="U53" s="1464"/>
    </row>
    <row r="54" spans="1:21" s="28" customFormat="1" ht="56.25">
      <c r="A54" s="1143"/>
      <c r="B54" s="1143"/>
      <c r="C54" s="1143"/>
      <c r="D54" s="1143"/>
      <c r="E54" s="357" t="s">
        <v>1181</v>
      </c>
      <c r="F54" s="191">
        <v>3600</v>
      </c>
      <c r="G54" s="1454"/>
      <c r="H54" s="1507"/>
      <c r="I54" s="1186"/>
      <c r="J54" s="1186"/>
      <c r="K54" s="1186"/>
      <c r="L54" s="1186"/>
      <c r="M54" s="1441"/>
      <c r="N54" s="1186"/>
      <c r="O54" s="1186"/>
      <c r="P54" s="1186"/>
      <c r="Q54" s="1186"/>
      <c r="R54" s="1186"/>
      <c r="S54" s="1186"/>
      <c r="T54" s="1186"/>
      <c r="U54" s="1464"/>
    </row>
    <row r="55" spans="1:21" s="28" customFormat="1" ht="37.5">
      <c r="A55" s="1143"/>
      <c r="B55" s="1143"/>
      <c r="C55" s="1143"/>
      <c r="D55" s="1143"/>
      <c r="E55" s="357" t="s">
        <v>1182</v>
      </c>
      <c r="F55" s="191">
        <v>1400</v>
      </c>
      <c r="G55" s="1454"/>
      <c r="H55" s="1507"/>
      <c r="I55" s="1186"/>
      <c r="J55" s="1186"/>
      <c r="K55" s="1186"/>
      <c r="L55" s="1186"/>
      <c r="M55" s="1441"/>
      <c r="N55" s="1186"/>
      <c r="O55" s="1186"/>
      <c r="P55" s="1186"/>
      <c r="Q55" s="1186"/>
      <c r="R55" s="1186"/>
      <c r="S55" s="1186"/>
      <c r="T55" s="1186"/>
      <c r="U55" s="1464"/>
    </row>
    <row r="56" spans="1:21" s="28" customFormat="1">
      <c r="A56" s="1143"/>
      <c r="B56" s="1143"/>
      <c r="C56" s="1143"/>
      <c r="D56" s="1143"/>
      <c r="E56" s="182" t="s">
        <v>1155</v>
      </c>
      <c r="F56" s="191">
        <v>3000</v>
      </c>
      <c r="G56" s="1454"/>
      <c r="H56" s="1507"/>
      <c r="I56" s="1186"/>
      <c r="J56" s="1186"/>
      <c r="K56" s="1186"/>
      <c r="L56" s="1186"/>
      <c r="M56" s="1441"/>
      <c r="N56" s="1186"/>
      <c r="O56" s="1186"/>
      <c r="P56" s="1186"/>
      <c r="Q56" s="1186"/>
      <c r="R56" s="1186"/>
      <c r="S56" s="1186"/>
      <c r="T56" s="1186"/>
      <c r="U56" s="1464"/>
    </row>
    <row r="57" spans="1:21" s="28" customFormat="1">
      <c r="A57" s="1143"/>
      <c r="B57" s="1143"/>
      <c r="C57" s="1143"/>
      <c r="D57" s="1143"/>
      <c r="E57" s="183" t="s">
        <v>1137</v>
      </c>
      <c r="F57" s="191">
        <v>2900</v>
      </c>
      <c r="G57" s="1454"/>
      <c r="H57" s="1507"/>
      <c r="I57" s="1186"/>
      <c r="J57" s="1186"/>
      <c r="K57" s="1186"/>
      <c r="L57" s="1186"/>
      <c r="M57" s="1441"/>
      <c r="N57" s="1186"/>
      <c r="O57" s="1186"/>
      <c r="P57" s="1186"/>
      <c r="Q57" s="1186"/>
      <c r="R57" s="1186"/>
      <c r="S57" s="1186"/>
      <c r="T57" s="1186"/>
      <c r="U57" s="1464"/>
    </row>
    <row r="58" spans="1:21" s="28" customFormat="1">
      <c r="A58" s="1143"/>
      <c r="B58" s="1143"/>
      <c r="C58" s="1143"/>
      <c r="D58" s="1143"/>
      <c r="E58" s="184" t="s">
        <v>992</v>
      </c>
      <c r="F58" s="191">
        <v>1000</v>
      </c>
      <c r="G58" s="1473"/>
      <c r="H58" s="1508"/>
      <c r="I58" s="1187"/>
      <c r="J58" s="1187"/>
      <c r="K58" s="1187"/>
      <c r="L58" s="1187"/>
      <c r="M58" s="1506"/>
      <c r="N58" s="1187"/>
      <c r="O58" s="1187"/>
      <c r="P58" s="1187"/>
      <c r="Q58" s="1187"/>
      <c r="R58" s="1187"/>
      <c r="S58" s="1187"/>
      <c r="T58" s="1187"/>
      <c r="U58" s="1465"/>
    </row>
    <row r="59" spans="1:21" s="28" customFormat="1">
      <c r="A59" s="1159"/>
      <c r="B59" s="1159"/>
      <c r="C59" s="1159"/>
      <c r="D59" s="1159"/>
      <c r="E59" s="267" t="s">
        <v>4</v>
      </c>
      <c r="F59" s="191">
        <v>20300</v>
      </c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1" s="28" customFormat="1" ht="56.25">
      <c r="A60" s="1488" t="s">
        <v>1183</v>
      </c>
      <c r="B60" s="1488" t="s">
        <v>1184</v>
      </c>
      <c r="C60" s="1497"/>
      <c r="D60" s="1488" t="s">
        <v>1185</v>
      </c>
      <c r="E60" s="883" t="s">
        <v>1186</v>
      </c>
      <c r="F60" s="871">
        <v>1600</v>
      </c>
      <c r="G60" s="1500" t="s">
        <v>1120</v>
      </c>
      <c r="H60" s="1503">
        <v>22737</v>
      </c>
      <c r="I60" s="1479"/>
      <c r="J60" s="1479"/>
      <c r="K60" s="1479"/>
      <c r="L60" s="1479"/>
      <c r="M60" s="1479"/>
      <c r="N60" s="1479"/>
      <c r="O60" s="1482">
        <v>11900</v>
      </c>
      <c r="P60" s="1479"/>
      <c r="Q60" s="1479"/>
      <c r="R60" s="1479"/>
      <c r="S60" s="1479"/>
      <c r="T60" s="1479"/>
      <c r="U60" s="1485" t="s">
        <v>1172</v>
      </c>
    </row>
    <row r="61" spans="1:21" s="28" customFormat="1" ht="37.5">
      <c r="A61" s="1489"/>
      <c r="B61" s="1489"/>
      <c r="C61" s="1498"/>
      <c r="D61" s="1489"/>
      <c r="E61" s="883" t="s">
        <v>1187</v>
      </c>
      <c r="F61" s="871">
        <v>3200</v>
      </c>
      <c r="G61" s="1501"/>
      <c r="H61" s="1504"/>
      <c r="I61" s="1480"/>
      <c r="J61" s="1480"/>
      <c r="K61" s="1480"/>
      <c r="L61" s="1480"/>
      <c r="M61" s="1480"/>
      <c r="N61" s="1480"/>
      <c r="O61" s="1483"/>
      <c r="P61" s="1480"/>
      <c r="Q61" s="1480"/>
      <c r="R61" s="1480"/>
      <c r="S61" s="1480"/>
      <c r="T61" s="1480"/>
      <c r="U61" s="1486"/>
    </row>
    <row r="62" spans="1:21" s="28" customFormat="1" ht="37.5">
      <c r="A62" s="1489"/>
      <c r="B62" s="1489"/>
      <c r="C62" s="1498"/>
      <c r="D62" s="1489"/>
      <c r="E62" s="883" t="s">
        <v>1188</v>
      </c>
      <c r="F62" s="871">
        <v>4200</v>
      </c>
      <c r="G62" s="1501"/>
      <c r="H62" s="1504"/>
      <c r="I62" s="1480"/>
      <c r="J62" s="1480"/>
      <c r="K62" s="1480"/>
      <c r="L62" s="1480"/>
      <c r="M62" s="1480"/>
      <c r="N62" s="1480"/>
      <c r="O62" s="1483"/>
      <c r="P62" s="1480"/>
      <c r="Q62" s="1480"/>
      <c r="R62" s="1480"/>
      <c r="S62" s="1480"/>
      <c r="T62" s="1480"/>
      <c r="U62" s="1486"/>
    </row>
    <row r="63" spans="1:21" s="28" customFormat="1">
      <c r="A63" s="1489"/>
      <c r="B63" s="1489"/>
      <c r="C63" s="1498"/>
      <c r="D63" s="1489"/>
      <c r="E63" s="883" t="s">
        <v>1137</v>
      </c>
      <c r="F63" s="871">
        <v>2900</v>
      </c>
      <c r="G63" s="1502"/>
      <c r="H63" s="1505"/>
      <c r="I63" s="1481"/>
      <c r="J63" s="1481"/>
      <c r="K63" s="1481"/>
      <c r="L63" s="1481"/>
      <c r="M63" s="1481"/>
      <c r="N63" s="1481"/>
      <c r="O63" s="1484"/>
      <c r="P63" s="1481"/>
      <c r="Q63" s="1481"/>
      <c r="R63" s="1481"/>
      <c r="S63" s="1481"/>
      <c r="T63" s="1481"/>
      <c r="U63" s="1487"/>
    </row>
    <row r="64" spans="1:21">
      <c r="A64" s="1490"/>
      <c r="B64" s="1490"/>
      <c r="C64" s="1499"/>
      <c r="D64" s="1490"/>
      <c r="E64" s="982" t="s">
        <v>4</v>
      </c>
      <c r="F64" s="875">
        <v>11900</v>
      </c>
      <c r="G64" s="882"/>
      <c r="H64" s="882"/>
      <c r="I64" s="882"/>
      <c r="J64" s="882"/>
      <c r="K64" s="882"/>
      <c r="L64" s="882"/>
      <c r="M64" s="882"/>
      <c r="N64" s="882"/>
      <c r="O64" s="882"/>
      <c r="P64" s="882"/>
      <c r="Q64" s="882"/>
      <c r="R64" s="882"/>
      <c r="S64" s="882"/>
      <c r="T64" s="882"/>
      <c r="U64" s="882"/>
    </row>
    <row r="65" spans="1:21" ht="56.25">
      <c r="A65" s="1488" t="s">
        <v>1440</v>
      </c>
      <c r="B65" s="1488" t="s">
        <v>1189</v>
      </c>
      <c r="C65" s="1488"/>
      <c r="D65" s="1488" t="s">
        <v>1190</v>
      </c>
      <c r="E65" s="877" t="s">
        <v>1191</v>
      </c>
      <c r="F65" s="868">
        <v>2400</v>
      </c>
      <c r="G65" s="1491" t="s">
        <v>77</v>
      </c>
      <c r="H65" s="1494">
        <v>22859</v>
      </c>
      <c r="I65" s="1479"/>
      <c r="J65" s="1479"/>
      <c r="K65" s="1479"/>
      <c r="L65" s="1479"/>
      <c r="M65" s="1479"/>
      <c r="N65" s="1479"/>
      <c r="O65" s="1479"/>
      <c r="P65" s="1479"/>
      <c r="Q65" s="1479"/>
      <c r="R65" s="1479"/>
      <c r="S65" s="1482">
        <v>21400</v>
      </c>
      <c r="T65" s="1479"/>
      <c r="U65" s="1476" t="s">
        <v>1192</v>
      </c>
    </row>
    <row r="66" spans="1:21" ht="75">
      <c r="A66" s="1489"/>
      <c r="B66" s="1489"/>
      <c r="C66" s="1489"/>
      <c r="D66" s="1489"/>
      <c r="E66" s="878" t="s">
        <v>1193</v>
      </c>
      <c r="F66" s="876">
        <v>9000</v>
      </c>
      <c r="G66" s="1492"/>
      <c r="H66" s="1495"/>
      <c r="I66" s="1480"/>
      <c r="J66" s="1480"/>
      <c r="K66" s="1480"/>
      <c r="L66" s="1480"/>
      <c r="M66" s="1480"/>
      <c r="N66" s="1480"/>
      <c r="O66" s="1480"/>
      <c r="P66" s="1480"/>
      <c r="Q66" s="1480"/>
      <c r="R66" s="1480"/>
      <c r="S66" s="1483"/>
      <c r="T66" s="1480"/>
      <c r="U66" s="1477"/>
    </row>
    <row r="67" spans="1:21" ht="93.75">
      <c r="A67" s="1489"/>
      <c r="B67" s="1489"/>
      <c r="C67" s="1489"/>
      <c r="D67" s="1489"/>
      <c r="E67" s="879" t="s">
        <v>1194</v>
      </c>
      <c r="F67" s="876">
        <v>6000</v>
      </c>
      <c r="G67" s="1492"/>
      <c r="H67" s="1495"/>
      <c r="I67" s="1480"/>
      <c r="J67" s="1480"/>
      <c r="K67" s="1480"/>
      <c r="L67" s="1480"/>
      <c r="M67" s="1480"/>
      <c r="N67" s="1480"/>
      <c r="O67" s="1480"/>
      <c r="P67" s="1480"/>
      <c r="Q67" s="1480"/>
      <c r="R67" s="1480"/>
      <c r="S67" s="1483"/>
      <c r="T67" s="1480"/>
      <c r="U67" s="1477"/>
    </row>
    <row r="68" spans="1:21" ht="93.75">
      <c r="A68" s="1489"/>
      <c r="B68" s="1489"/>
      <c r="C68" s="1489"/>
      <c r="D68" s="1489"/>
      <c r="E68" s="879" t="s">
        <v>1195</v>
      </c>
      <c r="F68" s="876">
        <v>3000</v>
      </c>
      <c r="G68" s="1492"/>
      <c r="H68" s="1495"/>
      <c r="I68" s="1480"/>
      <c r="J68" s="1480"/>
      <c r="K68" s="1480"/>
      <c r="L68" s="1480"/>
      <c r="M68" s="1480"/>
      <c r="N68" s="1480"/>
      <c r="O68" s="1480"/>
      <c r="P68" s="1480"/>
      <c r="Q68" s="1480"/>
      <c r="R68" s="1480"/>
      <c r="S68" s="1483"/>
      <c r="T68" s="1480"/>
      <c r="U68" s="1477"/>
    </row>
    <row r="69" spans="1:21">
      <c r="A69" s="1489"/>
      <c r="B69" s="1489"/>
      <c r="C69" s="1489"/>
      <c r="D69" s="1489"/>
      <c r="E69" s="880" t="s">
        <v>1137</v>
      </c>
      <c r="F69" s="870">
        <v>1000</v>
      </c>
      <c r="G69" s="1493"/>
      <c r="H69" s="1496"/>
      <c r="I69" s="1481"/>
      <c r="J69" s="1481"/>
      <c r="K69" s="1481"/>
      <c r="L69" s="1481"/>
      <c r="M69" s="1481"/>
      <c r="N69" s="1481"/>
      <c r="O69" s="1481"/>
      <c r="P69" s="1481"/>
      <c r="Q69" s="1481"/>
      <c r="R69" s="1481"/>
      <c r="S69" s="1484"/>
      <c r="T69" s="1481"/>
      <c r="U69" s="1478"/>
    </row>
    <row r="70" spans="1:21">
      <c r="A70" s="1490"/>
      <c r="B70" s="1490"/>
      <c r="C70" s="1490"/>
      <c r="D70" s="1490"/>
      <c r="E70" s="881" t="s">
        <v>4</v>
      </c>
      <c r="F70" s="871">
        <v>21400</v>
      </c>
      <c r="G70" s="882"/>
      <c r="H70" s="882"/>
      <c r="I70" s="882"/>
      <c r="J70" s="882"/>
      <c r="K70" s="882"/>
      <c r="L70" s="882"/>
      <c r="M70" s="882"/>
      <c r="N70" s="882"/>
      <c r="O70" s="882"/>
      <c r="P70" s="882"/>
      <c r="Q70" s="882"/>
      <c r="R70" s="882"/>
      <c r="S70" s="882"/>
      <c r="T70" s="882"/>
      <c r="U70" s="882"/>
    </row>
    <row r="71" spans="1:21">
      <c r="A71" s="1142" t="s">
        <v>1196</v>
      </c>
      <c r="B71" s="1142" t="s">
        <v>1197</v>
      </c>
      <c r="C71" s="1142"/>
      <c r="D71" s="1142"/>
      <c r="E71" s="358" t="s">
        <v>1198</v>
      </c>
      <c r="F71" s="191">
        <v>0</v>
      </c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359" t="s">
        <v>1150</v>
      </c>
    </row>
    <row r="72" spans="1:21">
      <c r="A72" s="1159"/>
      <c r="B72" s="1159"/>
      <c r="C72" s="1159"/>
      <c r="D72" s="1159"/>
      <c r="E72" s="342" t="s">
        <v>4</v>
      </c>
      <c r="F72" s="260">
        <v>0</v>
      </c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</row>
    <row r="73" spans="1:21" ht="112.5">
      <c r="A73" s="1142" t="s">
        <v>1199</v>
      </c>
      <c r="B73" s="1142" t="s">
        <v>1200</v>
      </c>
      <c r="C73" s="1284"/>
      <c r="D73" s="1142" t="s">
        <v>1201</v>
      </c>
      <c r="E73" s="185" t="s">
        <v>1429</v>
      </c>
      <c r="F73" s="191">
        <v>2400</v>
      </c>
      <c r="G73" s="360" t="s">
        <v>445</v>
      </c>
      <c r="H73" s="359" t="s">
        <v>1202</v>
      </c>
      <c r="I73" s="68"/>
      <c r="J73" s="68"/>
      <c r="K73" s="360">
        <v>600</v>
      </c>
      <c r="L73" s="68"/>
      <c r="M73" s="68"/>
      <c r="N73" s="360">
        <v>600</v>
      </c>
      <c r="O73" s="68"/>
      <c r="P73" s="68"/>
      <c r="Q73" s="360">
        <v>600</v>
      </c>
      <c r="R73" s="68"/>
      <c r="S73" s="68"/>
      <c r="T73" s="360">
        <v>600</v>
      </c>
      <c r="U73" s="361" t="s">
        <v>1122</v>
      </c>
    </row>
    <row r="74" spans="1:21">
      <c r="A74" s="1159"/>
      <c r="B74" s="1159"/>
      <c r="C74" s="1284"/>
      <c r="D74" s="1159"/>
      <c r="E74" s="267" t="s">
        <v>4</v>
      </c>
      <c r="F74" s="260">
        <v>2400</v>
      </c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</row>
    <row r="75" spans="1:21" ht="56.25">
      <c r="A75" s="1160" t="s">
        <v>1203</v>
      </c>
      <c r="B75" s="1160" t="s">
        <v>1204</v>
      </c>
      <c r="C75" s="1284"/>
      <c r="D75" s="1160" t="s">
        <v>1205</v>
      </c>
      <c r="E75" s="344" t="s">
        <v>1206</v>
      </c>
      <c r="F75" s="316">
        <v>1600</v>
      </c>
      <c r="G75" s="1453" t="s">
        <v>1207</v>
      </c>
      <c r="H75" s="1475">
        <v>22616</v>
      </c>
      <c r="I75" s="1185"/>
      <c r="J75" s="1185"/>
      <c r="K75" s="1185"/>
      <c r="L75" s="1185"/>
      <c r="M75" s="1185"/>
      <c r="N75" s="1185"/>
      <c r="O75" s="1185"/>
      <c r="P75" s="1185"/>
      <c r="Q75" s="1185"/>
      <c r="R75" s="1185"/>
      <c r="S75" s="1185"/>
      <c r="T75" s="1185"/>
      <c r="U75" s="1463" t="s">
        <v>1150</v>
      </c>
    </row>
    <row r="76" spans="1:21" ht="37.5">
      <c r="A76" s="1160"/>
      <c r="B76" s="1160"/>
      <c r="C76" s="1284"/>
      <c r="D76" s="1160"/>
      <c r="E76" s="345" t="s">
        <v>1208</v>
      </c>
      <c r="F76" s="317">
        <v>3200</v>
      </c>
      <c r="G76" s="1454"/>
      <c r="H76" s="1456"/>
      <c r="I76" s="1186"/>
      <c r="J76" s="1186"/>
      <c r="K76" s="1186"/>
      <c r="L76" s="1186"/>
      <c r="M76" s="1186"/>
      <c r="N76" s="1186"/>
      <c r="O76" s="1186"/>
      <c r="P76" s="1186"/>
      <c r="Q76" s="1186"/>
      <c r="R76" s="1186"/>
      <c r="S76" s="1186"/>
      <c r="T76" s="1186"/>
      <c r="U76" s="1464"/>
    </row>
    <row r="77" spans="1:21">
      <c r="A77" s="1160"/>
      <c r="B77" s="1160"/>
      <c r="C77" s="1284"/>
      <c r="D77" s="1160"/>
      <c r="E77" s="346" t="s">
        <v>1137</v>
      </c>
      <c r="F77" s="318">
        <v>1000</v>
      </c>
      <c r="G77" s="1454"/>
      <c r="H77" s="1456"/>
      <c r="I77" s="1186"/>
      <c r="J77" s="1186"/>
      <c r="K77" s="1186"/>
      <c r="L77" s="1186"/>
      <c r="M77" s="1186"/>
      <c r="N77" s="1186"/>
      <c r="O77" s="1186"/>
      <c r="P77" s="1186"/>
      <c r="Q77" s="1186"/>
      <c r="R77" s="1186"/>
      <c r="S77" s="1186"/>
      <c r="T77" s="1186"/>
      <c r="U77" s="1464"/>
    </row>
    <row r="78" spans="1:21">
      <c r="A78" s="1142"/>
      <c r="B78" s="1142"/>
      <c r="C78" s="1136"/>
      <c r="D78" s="1142"/>
      <c r="E78" s="363" t="s">
        <v>4</v>
      </c>
      <c r="F78" s="343">
        <v>5800</v>
      </c>
      <c r="G78" s="1454"/>
      <c r="H78" s="1456"/>
      <c r="I78" s="1186"/>
      <c r="J78" s="1186"/>
      <c r="K78" s="1186"/>
      <c r="L78" s="1186"/>
      <c r="M78" s="1186"/>
      <c r="N78" s="1186"/>
      <c r="O78" s="1186"/>
      <c r="P78" s="1186"/>
      <c r="Q78" s="1186"/>
      <c r="R78" s="1186"/>
      <c r="S78" s="1186"/>
      <c r="T78" s="1186"/>
      <c r="U78" s="1464"/>
    </row>
    <row r="79" spans="1:21" ht="56.25">
      <c r="A79" s="1160" t="s">
        <v>1209</v>
      </c>
      <c r="B79" s="1160" t="s">
        <v>1210</v>
      </c>
      <c r="C79" s="1284"/>
      <c r="D79" s="1160" t="s">
        <v>1211</v>
      </c>
      <c r="E79" s="344" t="s">
        <v>1212</v>
      </c>
      <c r="F79" s="316">
        <v>6400</v>
      </c>
      <c r="G79" s="1453" t="s">
        <v>1207</v>
      </c>
      <c r="H79" s="1455" t="s">
        <v>1202</v>
      </c>
      <c r="I79" s="1185"/>
      <c r="J79" s="1185"/>
      <c r="K79" s="1440">
        <v>7100</v>
      </c>
      <c r="L79" s="1185"/>
      <c r="M79" s="1185"/>
      <c r="N79" s="1440">
        <v>7100</v>
      </c>
      <c r="O79" s="1185"/>
      <c r="P79" s="1185"/>
      <c r="Q79" s="1440">
        <v>7100</v>
      </c>
      <c r="R79" s="1185"/>
      <c r="S79" s="1185"/>
      <c r="T79" s="1440">
        <v>7100</v>
      </c>
      <c r="U79" s="1463" t="s">
        <v>1150</v>
      </c>
    </row>
    <row r="80" spans="1:21" ht="37.5">
      <c r="A80" s="1160"/>
      <c r="B80" s="1160"/>
      <c r="C80" s="1284"/>
      <c r="D80" s="1160"/>
      <c r="E80" s="345" t="s">
        <v>1213</v>
      </c>
      <c r="F80" s="317">
        <v>12800</v>
      </c>
      <c r="G80" s="1454"/>
      <c r="H80" s="1456"/>
      <c r="I80" s="1186"/>
      <c r="J80" s="1186"/>
      <c r="K80" s="1461"/>
      <c r="L80" s="1186"/>
      <c r="M80" s="1186"/>
      <c r="N80" s="1461"/>
      <c r="O80" s="1186"/>
      <c r="P80" s="1186"/>
      <c r="Q80" s="1461"/>
      <c r="R80" s="1186"/>
      <c r="S80" s="1186"/>
      <c r="T80" s="1461"/>
      <c r="U80" s="1464"/>
    </row>
    <row r="81" spans="1:21" ht="56.25">
      <c r="A81" s="1160"/>
      <c r="B81" s="1160"/>
      <c r="C81" s="1284"/>
      <c r="D81" s="1160"/>
      <c r="E81" s="345" t="s">
        <v>1214</v>
      </c>
      <c r="F81" s="317">
        <v>7200</v>
      </c>
      <c r="G81" s="1454"/>
      <c r="H81" s="1456"/>
      <c r="I81" s="1186"/>
      <c r="J81" s="1186"/>
      <c r="K81" s="1461"/>
      <c r="L81" s="1186"/>
      <c r="M81" s="1186"/>
      <c r="N81" s="1461"/>
      <c r="O81" s="1186"/>
      <c r="P81" s="1186"/>
      <c r="Q81" s="1461"/>
      <c r="R81" s="1186"/>
      <c r="S81" s="1186"/>
      <c r="T81" s="1461"/>
      <c r="U81" s="1464"/>
    </row>
    <row r="82" spans="1:21">
      <c r="A82" s="1160"/>
      <c r="B82" s="1160"/>
      <c r="C82" s="1284"/>
      <c r="D82" s="1160"/>
      <c r="E82" s="346" t="s">
        <v>1137</v>
      </c>
      <c r="F82" s="318">
        <v>2000</v>
      </c>
      <c r="G82" s="1454"/>
      <c r="H82" s="1456"/>
      <c r="I82" s="1186"/>
      <c r="J82" s="1186"/>
      <c r="K82" s="1461"/>
      <c r="L82" s="1186"/>
      <c r="M82" s="1186"/>
      <c r="N82" s="1461"/>
      <c r="O82" s="1186"/>
      <c r="P82" s="1186"/>
      <c r="Q82" s="1461"/>
      <c r="R82" s="1186"/>
      <c r="S82" s="1186"/>
      <c r="T82" s="1461"/>
      <c r="U82" s="1464"/>
    </row>
    <row r="83" spans="1:21">
      <c r="A83" s="1160"/>
      <c r="B83" s="1160"/>
      <c r="C83" s="1284"/>
      <c r="D83" s="1160"/>
      <c r="E83" s="347" t="s">
        <v>4</v>
      </c>
      <c r="F83" s="260">
        <v>28400</v>
      </c>
      <c r="G83" s="1473"/>
      <c r="H83" s="1474"/>
      <c r="I83" s="1187"/>
      <c r="J83" s="1187"/>
      <c r="K83" s="1462"/>
      <c r="L83" s="1187"/>
      <c r="M83" s="1187"/>
      <c r="N83" s="1462"/>
      <c r="O83" s="1187"/>
      <c r="P83" s="1187"/>
      <c r="Q83" s="1462"/>
      <c r="R83" s="1187"/>
      <c r="S83" s="1187"/>
      <c r="T83" s="1462"/>
      <c r="U83" s="1465"/>
    </row>
    <row r="84" spans="1:21">
      <c r="A84" s="1466" t="s">
        <v>1215</v>
      </c>
      <c r="B84" s="1467"/>
      <c r="C84" s="1467"/>
      <c r="D84" s="1467"/>
      <c r="E84" s="1467"/>
      <c r="F84" s="1467"/>
      <c r="G84" s="1467"/>
      <c r="H84" s="1467"/>
      <c r="I84" s="1467"/>
      <c r="J84" s="1467"/>
      <c r="K84" s="1467"/>
      <c r="L84" s="1467"/>
      <c r="M84" s="1467"/>
      <c r="N84" s="1467"/>
      <c r="O84" s="1467"/>
      <c r="P84" s="1467"/>
      <c r="Q84" s="1467"/>
      <c r="R84" s="1467"/>
      <c r="S84" s="1467"/>
      <c r="T84" s="1467"/>
      <c r="U84" s="1468"/>
    </row>
    <row r="85" spans="1:21" ht="56.25">
      <c r="A85" s="1434" t="s">
        <v>1216</v>
      </c>
      <c r="B85" s="1434" t="s">
        <v>1217</v>
      </c>
      <c r="C85" s="1435"/>
      <c r="D85" s="1442" t="s">
        <v>1218</v>
      </c>
      <c r="E85" s="983" t="s">
        <v>1219</v>
      </c>
      <c r="F85" s="885">
        <v>3200</v>
      </c>
      <c r="G85" s="1436" t="s">
        <v>445</v>
      </c>
      <c r="H85" s="1458">
        <v>22616</v>
      </c>
      <c r="I85" s="1430"/>
      <c r="J85" s="1430"/>
      <c r="K85" s="1448">
        <v>23000</v>
      </c>
      <c r="L85" s="1430"/>
      <c r="M85" s="1430"/>
      <c r="N85" s="1430"/>
      <c r="O85" s="1430"/>
      <c r="P85" s="1430"/>
      <c r="Q85" s="1430"/>
      <c r="R85" s="1430"/>
      <c r="S85" s="1430"/>
      <c r="T85" s="1430"/>
      <c r="U85" s="1470" t="s">
        <v>1220</v>
      </c>
    </row>
    <row r="86" spans="1:21" ht="37.5">
      <c r="A86" s="1434"/>
      <c r="B86" s="1434"/>
      <c r="C86" s="1435"/>
      <c r="D86" s="1443"/>
      <c r="E86" s="984" t="s">
        <v>1221</v>
      </c>
      <c r="F86" s="887">
        <v>6400</v>
      </c>
      <c r="G86" s="1469"/>
      <c r="H86" s="1459"/>
      <c r="I86" s="1457"/>
      <c r="J86" s="1457"/>
      <c r="K86" s="1460"/>
      <c r="L86" s="1457"/>
      <c r="M86" s="1457"/>
      <c r="N86" s="1457"/>
      <c r="O86" s="1457"/>
      <c r="P86" s="1457"/>
      <c r="Q86" s="1457"/>
      <c r="R86" s="1457"/>
      <c r="S86" s="1457"/>
      <c r="T86" s="1457"/>
      <c r="U86" s="1471"/>
    </row>
    <row r="87" spans="1:21" ht="56.25">
      <c r="A87" s="1434"/>
      <c r="B87" s="1434"/>
      <c r="C87" s="1435"/>
      <c r="D87" s="1443"/>
      <c r="E87" s="984" t="s">
        <v>1222</v>
      </c>
      <c r="F87" s="887">
        <v>3600</v>
      </c>
      <c r="G87" s="1469"/>
      <c r="H87" s="1459"/>
      <c r="I87" s="1457"/>
      <c r="J87" s="1457"/>
      <c r="K87" s="1460"/>
      <c r="L87" s="1457"/>
      <c r="M87" s="1457"/>
      <c r="N87" s="1457"/>
      <c r="O87" s="1457"/>
      <c r="P87" s="1457"/>
      <c r="Q87" s="1457"/>
      <c r="R87" s="1457"/>
      <c r="S87" s="1457"/>
      <c r="T87" s="1457"/>
      <c r="U87" s="1471"/>
    </row>
    <row r="88" spans="1:21" ht="56.25">
      <c r="A88" s="1434"/>
      <c r="B88" s="1434"/>
      <c r="C88" s="1435"/>
      <c r="D88" s="1443"/>
      <c r="E88" s="984" t="s">
        <v>1223</v>
      </c>
      <c r="F88" s="887">
        <v>4800</v>
      </c>
      <c r="G88" s="1469"/>
      <c r="H88" s="1459"/>
      <c r="I88" s="1457"/>
      <c r="J88" s="1457"/>
      <c r="K88" s="1460"/>
      <c r="L88" s="1457"/>
      <c r="M88" s="1457"/>
      <c r="N88" s="1457"/>
      <c r="O88" s="1457"/>
      <c r="P88" s="1457"/>
      <c r="Q88" s="1457"/>
      <c r="R88" s="1457"/>
      <c r="S88" s="1457"/>
      <c r="T88" s="1457"/>
      <c r="U88" s="1471"/>
    </row>
    <row r="89" spans="1:21">
      <c r="A89" s="1434"/>
      <c r="B89" s="1434"/>
      <c r="C89" s="1435"/>
      <c r="D89" s="1443"/>
      <c r="E89" s="984" t="s">
        <v>1224</v>
      </c>
      <c r="F89" s="887">
        <v>2000</v>
      </c>
      <c r="G89" s="1469"/>
      <c r="H89" s="1459"/>
      <c r="I89" s="1457"/>
      <c r="J89" s="1457"/>
      <c r="K89" s="1460"/>
      <c r="L89" s="1457"/>
      <c r="M89" s="1457"/>
      <c r="N89" s="1457"/>
      <c r="O89" s="1457"/>
      <c r="P89" s="1457"/>
      <c r="Q89" s="1457"/>
      <c r="R89" s="1457"/>
      <c r="S89" s="1457"/>
      <c r="T89" s="1457"/>
      <c r="U89" s="1471"/>
    </row>
    <row r="90" spans="1:21" ht="37.5">
      <c r="A90" s="1434"/>
      <c r="B90" s="1434"/>
      <c r="C90" s="1435"/>
      <c r="D90" s="1443"/>
      <c r="E90" s="984" t="s">
        <v>1225</v>
      </c>
      <c r="F90" s="887">
        <v>1400</v>
      </c>
      <c r="G90" s="1469"/>
      <c r="H90" s="1459"/>
      <c r="I90" s="1457"/>
      <c r="J90" s="1457"/>
      <c r="K90" s="1460"/>
      <c r="L90" s="1457"/>
      <c r="M90" s="1457"/>
      <c r="N90" s="1457"/>
      <c r="O90" s="1457"/>
      <c r="P90" s="1457"/>
      <c r="Q90" s="1457"/>
      <c r="R90" s="1457"/>
      <c r="S90" s="1457"/>
      <c r="T90" s="1457"/>
      <c r="U90" s="1471"/>
    </row>
    <row r="91" spans="1:21">
      <c r="A91" s="1434"/>
      <c r="B91" s="1434"/>
      <c r="C91" s="1435"/>
      <c r="D91" s="1443"/>
      <c r="E91" s="984" t="s">
        <v>1137</v>
      </c>
      <c r="F91" s="887">
        <v>1600</v>
      </c>
      <c r="G91" s="1469"/>
      <c r="H91" s="1459"/>
      <c r="I91" s="1457"/>
      <c r="J91" s="1457"/>
      <c r="K91" s="1460"/>
      <c r="L91" s="1457"/>
      <c r="M91" s="1457"/>
      <c r="N91" s="1457"/>
      <c r="O91" s="1457"/>
      <c r="P91" s="1457"/>
      <c r="Q91" s="1457"/>
      <c r="R91" s="1457"/>
      <c r="S91" s="1457"/>
      <c r="T91" s="1457"/>
      <c r="U91" s="1472"/>
    </row>
    <row r="92" spans="1:21">
      <c r="A92" s="1434"/>
      <c r="B92" s="1434"/>
      <c r="C92" s="1435"/>
      <c r="D92" s="1444"/>
      <c r="E92" s="985" t="s">
        <v>4</v>
      </c>
      <c r="F92" s="893">
        <v>23000</v>
      </c>
      <c r="G92" s="986"/>
      <c r="H92" s="986"/>
      <c r="I92" s="986"/>
      <c r="J92" s="986"/>
      <c r="K92" s="986"/>
      <c r="L92" s="986"/>
      <c r="M92" s="986"/>
      <c r="N92" s="986"/>
      <c r="O92" s="986"/>
      <c r="P92" s="986"/>
      <c r="Q92" s="986"/>
      <c r="R92" s="986"/>
      <c r="S92" s="986"/>
      <c r="T92" s="986"/>
      <c r="U92" s="986"/>
    </row>
    <row r="93" spans="1:21" ht="56.25">
      <c r="A93" s="1142" t="s">
        <v>1226</v>
      </c>
      <c r="B93" s="1450" t="s">
        <v>1227</v>
      </c>
      <c r="C93" s="1136"/>
      <c r="D93" s="1142" t="s">
        <v>1228</v>
      </c>
      <c r="E93" s="349" t="s">
        <v>1229</v>
      </c>
      <c r="F93" s="316">
        <v>6400</v>
      </c>
      <c r="G93" s="1453" t="s">
        <v>445</v>
      </c>
      <c r="H93" s="1455" t="s">
        <v>1202</v>
      </c>
      <c r="I93" s="1185"/>
      <c r="J93" s="1185"/>
      <c r="K93" s="1440">
        <v>6600</v>
      </c>
      <c r="L93" s="1185"/>
      <c r="M93" s="1185"/>
      <c r="N93" s="1440">
        <v>6600</v>
      </c>
      <c r="O93" s="1185"/>
      <c r="P93" s="1185"/>
      <c r="Q93" s="1440">
        <v>6600</v>
      </c>
      <c r="R93" s="1185"/>
      <c r="S93" s="1185"/>
      <c r="T93" s="1440">
        <v>6600</v>
      </c>
      <c r="U93" s="1218" t="s">
        <v>1220</v>
      </c>
    </row>
    <row r="94" spans="1:21" ht="37.5">
      <c r="A94" s="1143"/>
      <c r="B94" s="1451"/>
      <c r="C94" s="1137"/>
      <c r="D94" s="1143"/>
      <c r="E94" s="350" t="s">
        <v>1213</v>
      </c>
      <c r="F94" s="317">
        <v>12800</v>
      </c>
      <c r="G94" s="1454"/>
      <c r="H94" s="1456"/>
      <c r="I94" s="1186"/>
      <c r="J94" s="1186"/>
      <c r="K94" s="1441"/>
      <c r="L94" s="1186"/>
      <c r="M94" s="1186"/>
      <c r="N94" s="1441"/>
      <c r="O94" s="1186"/>
      <c r="P94" s="1186"/>
      <c r="Q94" s="1441"/>
      <c r="R94" s="1186"/>
      <c r="S94" s="1186"/>
      <c r="T94" s="1441"/>
      <c r="U94" s="1219"/>
    </row>
    <row r="95" spans="1:21" ht="56.25">
      <c r="A95" s="1143"/>
      <c r="B95" s="1451"/>
      <c r="C95" s="1137"/>
      <c r="D95" s="1143"/>
      <c r="E95" s="350" t="s">
        <v>1230</v>
      </c>
      <c r="F95" s="317">
        <v>7200</v>
      </c>
      <c r="G95" s="1454"/>
      <c r="H95" s="1456"/>
      <c r="I95" s="1186"/>
      <c r="J95" s="1186"/>
      <c r="K95" s="1441"/>
      <c r="L95" s="1186"/>
      <c r="M95" s="1186"/>
      <c r="N95" s="1441"/>
      <c r="O95" s="1186"/>
      <c r="P95" s="1186"/>
      <c r="Q95" s="1441"/>
      <c r="R95" s="1186"/>
      <c r="S95" s="1186"/>
      <c r="T95" s="1441"/>
      <c r="U95" s="1219"/>
    </row>
    <row r="96" spans="1:21">
      <c r="A96" s="1159"/>
      <c r="B96" s="1452"/>
      <c r="C96" s="1158"/>
      <c r="D96" s="1159"/>
      <c r="E96" s="347" t="s">
        <v>4</v>
      </c>
      <c r="F96" s="260">
        <v>26400</v>
      </c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</row>
    <row r="97" spans="1:21" ht="37.5">
      <c r="A97" s="1442" t="s">
        <v>1231</v>
      </c>
      <c r="B97" s="1442" t="s">
        <v>1232</v>
      </c>
      <c r="C97" s="1445"/>
      <c r="D97" s="1442" t="s">
        <v>1233</v>
      </c>
      <c r="E97" s="983" t="s">
        <v>1234</v>
      </c>
      <c r="F97" s="885">
        <v>4000</v>
      </c>
      <c r="G97" s="1436" t="s">
        <v>77</v>
      </c>
      <c r="H97" s="1438" t="s">
        <v>1235</v>
      </c>
      <c r="I97" s="1430"/>
      <c r="J97" s="1430"/>
      <c r="K97" s="1430"/>
      <c r="L97" s="1430"/>
      <c r="M97" s="1430"/>
      <c r="N97" s="1430"/>
      <c r="O97" s="1430"/>
      <c r="P97" s="1448"/>
      <c r="Q97" s="1448">
        <v>1200</v>
      </c>
      <c r="R97" s="1448">
        <v>5000</v>
      </c>
      <c r="S97" s="1430"/>
      <c r="T97" s="1430"/>
      <c r="U97" s="1432" t="s">
        <v>1220</v>
      </c>
    </row>
    <row r="98" spans="1:21" ht="56.25">
      <c r="A98" s="1443"/>
      <c r="B98" s="1443"/>
      <c r="C98" s="1446"/>
      <c r="D98" s="1443"/>
      <c r="E98" s="897" t="s">
        <v>1459</v>
      </c>
      <c r="F98" s="891">
        <v>2400</v>
      </c>
      <c r="G98" s="1437"/>
      <c r="H98" s="1439"/>
      <c r="I98" s="1431"/>
      <c r="J98" s="1431"/>
      <c r="K98" s="1431"/>
      <c r="L98" s="1431"/>
      <c r="M98" s="1431"/>
      <c r="N98" s="1431"/>
      <c r="O98" s="1431"/>
      <c r="P98" s="1449"/>
      <c r="Q98" s="1449"/>
      <c r="R98" s="1449"/>
      <c r="S98" s="1431"/>
      <c r="T98" s="1431"/>
      <c r="U98" s="1433"/>
    </row>
    <row r="99" spans="1:21">
      <c r="A99" s="1444"/>
      <c r="B99" s="1444"/>
      <c r="C99" s="1447"/>
      <c r="D99" s="1444"/>
      <c r="E99" s="892" t="s">
        <v>4</v>
      </c>
      <c r="F99" s="893">
        <v>6400</v>
      </c>
      <c r="G99" s="986"/>
      <c r="H99" s="986"/>
      <c r="I99" s="986"/>
      <c r="J99" s="986"/>
      <c r="K99" s="986"/>
      <c r="L99" s="986"/>
      <c r="M99" s="986"/>
      <c r="N99" s="986"/>
      <c r="O99" s="986"/>
      <c r="P99" s="986"/>
      <c r="Q99" s="986"/>
      <c r="R99" s="986"/>
      <c r="S99" s="986"/>
      <c r="T99" s="986"/>
      <c r="U99" s="986"/>
    </row>
    <row r="100" spans="1:21" ht="56.25">
      <c r="A100" s="1434" t="s">
        <v>1236</v>
      </c>
      <c r="B100" s="1434" t="s">
        <v>1237</v>
      </c>
      <c r="C100" s="1435"/>
      <c r="D100" s="1435" t="s">
        <v>1238</v>
      </c>
      <c r="E100" s="987" t="s">
        <v>1239</v>
      </c>
      <c r="F100" s="893">
        <v>11200</v>
      </c>
      <c r="G100" s="1436" t="s">
        <v>77</v>
      </c>
      <c r="H100" s="1438" t="s">
        <v>1240</v>
      </c>
      <c r="I100" s="1430"/>
      <c r="J100" s="1430"/>
      <c r="K100" s="1430"/>
      <c r="L100" s="1430"/>
      <c r="M100" s="1430"/>
      <c r="N100" s="1430"/>
      <c r="O100" s="1430"/>
      <c r="P100" s="1430"/>
      <c r="Q100" s="1430"/>
      <c r="R100" s="1430"/>
      <c r="S100" s="1430"/>
      <c r="T100" s="1430"/>
      <c r="U100" s="1432" t="s">
        <v>1220</v>
      </c>
    </row>
    <row r="101" spans="1:21">
      <c r="A101" s="1434"/>
      <c r="B101" s="1434"/>
      <c r="C101" s="1435"/>
      <c r="D101" s="1435"/>
      <c r="E101" s="988" t="s">
        <v>4</v>
      </c>
      <c r="F101" s="885">
        <v>11200</v>
      </c>
      <c r="G101" s="1437"/>
      <c r="H101" s="1439"/>
      <c r="I101" s="1431"/>
      <c r="J101" s="1431"/>
      <c r="K101" s="1431"/>
      <c r="L101" s="1431"/>
      <c r="M101" s="1431"/>
      <c r="N101" s="1431"/>
      <c r="O101" s="1431"/>
      <c r="P101" s="1431"/>
      <c r="Q101" s="1431"/>
      <c r="R101" s="1431"/>
      <c r="S101" s="1431"/>
      <c r="T101" s="1431"/>
      <c r="U101" s="1433"/>
    </row>
    <row r="102" spans="1:21" ht="56.25">
      <c r="A102" s="226" t="s">
        <v>1241</v>
      </c>
      <c r="B102" s="226" t="s">
        <v>1242</v>
      </c>
      <c r="C102" s="362"/>
      <c r="D102" s="226" t="s">
        <v>1243</v>
      </c>
      <c r="E102" s="358" t="s">
        <v>1244</v>
      </c>
      <c r="F102" s="191"/>
      <c r="G102" s="364" t="s">
        <v>1245</v>
      </c>
      <c r="H102" s="365">
        <v>22555</v>
      </c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361" t="s">
        <v>1172</v>
      </c>
    </row>
    <row r="103" spans="1:21" ht="56.25">
      <c r="A103" s="226" t="s">
        <v>1246</v>
      </c>
      <c r="B103" s="226" t="s">
        <v>1247</v>
      </c>
      <c r="C103" s="283"/>
      <c r="D103" s="226" t="s">
        <v>1248</v>
      </c>
      <c r="E103" s="358" t="s">
        <v>1244</v>
      </c>
      <c r="F103" s="318"/>
      <c r="G103" s="364" t="s">
        <v>1245</v>
      </c>
      <c r="H103" s="366" t="s">
        <v>1240</v>
      </c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361" t="s">
        <v>1172</v>
      </c>
    </row>
    <row r="104" spans="1:21">
      <c r="A104" s="367"/>
      <c r="B104" s="368"/>
      <c r="C104" s="368"/>
      <c r="D104" s="367"/>
      <c r="E104" s="270" t="s">
        <v>139</v>
      </c>
      <c r="F104" s="260">
        <f>F10+F12+F19+F24+F33+F50+F59+F64+F70+F74+F78+F83+F92+F96+F99+F101</f>
        <v>429640</v>
      </c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</row>
    <row r="105" spans="1:21">
      <c r="A105" s="369" t="s">
        <v>1441</v>
      </c>
      <c r="B105" s="369"/>
      <c r="C105" s="369"/>
      <c r="D105" s="369"/>
      <c r="E105" s="323"/>
    </row>
    <row r="106" spans="1:21">
      <c r="A106" s="1424" t="s">
        <v>1431</v>
      </c>
      <c r="B106" s="1425"/>
      <c r="C106" s="1425"/>
      <c r="D106" s="1425"/>
      <c r="E106" s="1425"/>
      <c r="F106" s="1425"/>
      <c r="G106" s="1425"/>
      <c r="H106" s="1425"/>
      <c r="I106" s="1425"/>
      <c r="J106" s="1425"/>
      <c r="K106" s="1425"/>
      <c r="L106" s="1425"/>
      <c r="M106" s="1425"/>
      <c r="N106" s="1425"/>
      <c r="O106" s="1425"/>
      <c r="P106" s="1425"/>
      <c r="Q106" s="1425"/>
      <c r="R106" s="1425"/>
      <c r="S106" s="1425"/>
      <c r="T106" s="1425"/>
      <c r="U106" s="1426"/>
    </row>
    <row r="107" spans="1:21" s="28" customFormat="1" ht="150">
      <c r="A107" s="186" t="s">
        <v>1435</v>
      </c>
      <c r="B107" s="187" t="s">
        <v>1438</v>
      </c>
      <c r="C107" s="188" t="s">
        <v>1437</v>
      </c>
      <c r="D107" s="189" t="s">
        <v>1436</v>
      </c>
      <c r="E107" s="190" t="s">
        <v>1439</v>
      </c>
      <c r="F107" s="191">
        <v>32400</v>
      </c>
      <c r="G107" s="192" t="s">
        <v>1249</v>
      </c>
      <c r="H107" s="186" t="s">
        <v>1250</v>
      </c>
      <c r="I107" s="193">
        <v>5400</v>
      </c>
      <c r="J107" s="194"/>
      <c r="K107" s="193">
        <v>5400</v>
      </c>
      <c r="L107" s="194"/>
      <c r="M107" s="193">
        <v>5400</v>
      </c>
      <c r="N107" s="194"/>
      <c r="O107" s="193">
        <v>5400</v>
      </c>
      <c r="P107" s="194"/>
      <c r="Q107" s="193">
        <v>54000</v>
      </c>
      <c r="R107" s="193">
        <v>5400</v>
      </c>
      <c r="S107" s="194"/>
      <c r="T107" s="194"/>
      <c r="U107" s="186" t="s">
        <v>1251</v>
      </c>
    </row>
    <row r="108" spans="1:21" s="28" customFormat="1" ht="75">
      <c r="A108" s="197" t="s">
        <v>1434</v>
      </c>
      <c r="B108" s="197" t="s">
        <v>1252</v>
      </c>
      <c r="C108" s="188" t="s">
        <v>1253</v>
      </c>
      <c r="D108" s="189" t="s">
        <v>1254</v>
      </c>
      <c r="E108" s="197" t="s">
        <v>1430</v>
      </c>
      <c r="F108" s="191">
        <v>10000</v>
      </c>
      <c r="G108" s="192" t="s">
        <v>1249</v>
      </c>
      <c r="H108" s="186" t="s">
        <v>1250</v>
      </c>
      <c r="I108" s="193"/>
      <c r="J108" s="193"/>
      <c r="K108" s="193">
        <v>2000</v>
      </c>
      <c r="L108" s="193"/>
      <c r="M108" s="193">
        <v>2000</v>
      </c>
      <c r="N108" s="193"/>
      <c r="O108" s="193">
        <v>2000</v>
      </c>
      <c r="P108" s="193"/>
      <c r="Q108" s="193">
        <v>2000</v>
      </c>
      <c r="R108" s="193">
        <v>2000</v>
      </c>
      <c r="S108" s="193"/>
      <c r="T108" s="193"/>
      <c r="U108" s="195"/>
    </row>
    <row r="109" spans="1:21" s="28" customFormat="1" ht="112.5">
      <c r="A109" s="197" t="s">
        <v>1255</v>
      </c>
      <c r="B109" s="197" t="s">
        <v>1256</v>
      </c>
      <c r="C109" s="196" t="s">
        <v>1257</v>
      </c>
      <c r="D109" s="197" t="s">
        <v>1258</v>
      </c>
      <c r="E109" s="196" t="s">
        <v>1442</v>
      </c>
      <c r="F109" s="191">
        <v>315000</v>
      </c>
      <c r="G109" s="192" t="s">
        <v>1249</v>
      </c>
      <c r="H109" s="186" t="s">
        <v>1250</v>
      </c>
      <c r="I109" s="193"/>
      <c r="J109" s="193"/>
      <c r="K109" s="193">
        <v>280000</v>
      </c>
      <c r="L109" s="193"/>
      <c r="M109" s="193">
        <v>35000</v>
      </c>
      <c r="N109" s="193"/>
      <c r="O109" s="193"/>
      <c r="P109" s="193"/>
      <c r="Q109" s="193"/>
      <c r="R109" s="193"/>
      <c r="S109" s="193"/>
      <c r="T109" s="193"/>
      <c r="U109" s="195"/>
    </row>
    <row r="110" spans="1:21" s="28" customFormat="1" ht="187.5">
      <c r="A110" s="186" t="s">
        <v>1259</v>
      </c>
      <c r="B110" s="197" t="s">
        <v>1260</v>
      </c>
      <c r="C110" s="188" t="s">
        <v>1261</v>
      </c>
      <c r="D110" s="197" t="s">
        <v>1262</v>
      </c>
      <c r="E110" s="197" t="s">
        <v>1263</v>
      </c>
      <c r="F110" s="191">
        <v>76000</v>
      </c>
      <c r="G110" s="192" t="s">
        <v>1249</v>
      </c>
      <c r="H110" s="370">
        <v>22951</v>
      </c>
      <c r="I110" s="193"/>
      <c r="J110" s="193">
        <v>76000</v>
      </c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5"/>
    </row>
    <row r="111" spans="1:21" s="28" customFormat="1" ht="300">
      <c r="A111" s="186" t="s">
        <v>1264</v>
      </c>
      <c r="B111" s="197" t="s">
        <v>1265</v>
      </c>
      <c r="C111" s="188" t="s">
        <v>1266</v>
      </c>
      <c r="D111" s="197" t="s">
        <v>1267</v>
      </c>
      <c r="E111" s="197" t="s">
        <v>1268</v>
      </c>
      <c r="F111" s="191">
        <v>200000</v>
      </c>
      <c r="G111" s="192" t="s">
        <v>1249</v>
      </c>
      <c r="H111" s="370">
        <v>22706</v>
      </c>
      <c r="I111" s="193"/>
      <c r="J111" s="193"/>
      <c r="K111" s="193"/>
      <c r="L111" s="193"/>
      <c r="M111" s="193"/>
      <c r="N111" s="193">
        <v>200000</v>
      </c>
      <c r="O111" s="193"/>
      <c r="P111" s="193"/>
      <c r="Q111" s="193"/>
      <c r="R111" s="193"/>
      <c r="S111" s="193"/>
      <c r="T111" s="193"/>
      <c r="U111" s="195"/>
    </row>
    <row r="112" spans="1:21" s="28" customFormat="1" ht="150">
      <c r="A112" s="187" t="s">
        <v>1269</v>
      </c>
      <c r="B112" s="187" t="s">
        <v>1270</v>
      </c>
      <c r="C112" s="188" t="s">
        <v>1271</v>
      </c>
      <c r="D112" s="186" t="s">
        <v>1272</v>
      </c>
      <c r="E112" s="197" t="s">
        <v>1443</v>
      </c>
      <c r="F112" s="191">
        <v>49920</v>
      </c>
      <c r="G112" s="192"/>
      <c r="H112" s="186" t="s">
        <v>1273</v>
      </c>
      <c r="I112" s="193"/>
      <c r="J112" s="193"/>
      <c r="K112" s="193"/>
      <c r="L112" s="193">
        <v>24960</v>
      </c>
      <c r="M112" s="193"/>
      <c r="N112" s="193"/>
      <c r="O112" s="193">
        <v>24960</v>
      </c>
      <c r="P112" s="193"/>
      <c r="Q112" s="193"/>
      <c r="R112" s="193"/>
      <c r="S112" s="193"/>
      <c r="T112" s="193"/>
      <c r="U112" s="195"/>
    </row>
    <row r="113" spans="1:21" s="28" customFormat="1" ht="55.5">
      <c r="A113" s="197" t="s">
        <v>1274</v>
      </c>
      <c r="B113" s="197" t="s">
        <v>1275</v>
      </c>
      <c r="C113" s="196" t="s">
        <v>1276</v>
      </c>
      <c r="D113" s="186" t="s">
        <v>1277</v>
      </c>
      <c r="E113" s="197" t="s">
        <v>1278</v>
      </c>
      <c r="F113" s="191">
        <v>180000</v>
      </c>
      <c r="G113" s="192" t="s">
        <v>1249</v>
      </c>
      <c r="H113" s="370">
        <v>22586</v>
      </c>
      <c r="I113" s="193"/>
      <c r="J113" s="193">
        <v>180000</v>
      </c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5"/>
    </row>
    <row r="114" spans="1:21" s="28" customFormat="1" ht="93.75">
      <c r="A114" s="102" t="s">
        <v>1279</v>
      </c>
      <c r="B114" s="187" t="s">
        <v>1280</v>
      </c>
      <c r="C114" s="188" t="s">
        <v>1281</v>
      </c>
      <c r="D114" s="198" t="s">
        <v>1282</v>
      </c>
      <c r="E114" s="197" t="s">
        <v>1283</v>
      </c>
      <c r="F114" s="191">
        <v>236400</v>
      </c>
      <c r="G114" s="192" t="s">
        <v>1249</v>
      </c>
      <c r="H114" s="186" t="s">
        <v>1250</v>
      </c>
      <c r="I114" s="193">
        <v>19700</v>
      </c>
      <c r="J114" s="193">
        <v>19700</v>
      </c>
      <c r="K114" s="193">
        <v>19700</v>
      </c>
      <c r="L114" s="193">
        <v>19700</v>
      </c>
      <c r="M114" s="193">
        <v>19700</v>
      </c>
      <c r="N114" s="193">
        <v>19700</v>
      </c>
      <c r="O114" s="193">
        <v>19700</v>
      </c>
      <c r="P114" s="193">
        <v>19700</v>
      </c>
      <c r="Q114" s="193">
        <v>19700</v>
      </c>
      <c r="R114" s="193">
        <v>19700</v>
      </c>
      <c r="S114" s="193">
        <v>19700</v>
      </c>
      <c r="T114" s="193">
        <v>19700</v>
      </c>
      <c r="U114" s="186"/>
    </row>
    <row r="115" spans="1:21" s="28" customFormat="1" ht="56.25">
      <c r="A115" s="199" t="s">
        <v>1284</v>
      </c>
      <c r="B115" s="187" t="s">
        <v>1285</v>
      </c>
      <c r="C115" s="188" t="s">
        <v>1286</v>
      </c>
      <c r="D115" s="200" t="s">
        <v>1287</v>
      </c>
      <c r="E115" s="201" t="s">
        <v>1444</v>
      </c>
      <c r="F115" s="191">
        <v>30000</v>
      </c>
      <c r="G115" s="192"/>
      <c r="H115" s="186" t="s">
        <v>1288</v>
      </c>
      <c r="I115" s="193"/>
      <c r="J115" s="193"/>
      <c r="K115" s="193"/>
      <c r="L115" s="193"/>
      <c r="M115" s="193"/>
      <c r="N115" s="193">
        <v>30000</v>
      </c>
      <c r="O115" s="193"/>
      <c r="P115" s="193"/>
      <c r="Q115" s="193"/>
      <c r="R115" s="193"/>
      <c r="S115" s="193"/>
      <c r="T115" s="193"/>
      <c r="U115" s="186"/>
    </row>
    <row r="116" spans="1:21" s="28" customFormat="1" ht="75">
      <c r="A116" s="197" t="s">
        <v>1289</v>
      </c>
      <c r="B116" s="197" t="s">
        <v>1290</v>
      </c>
      <c r="C116" s="197" t="s">
        <v>1291</v>
      </c>
      <c r="D116" s="197" t="s">
        <v>1292</v>
      </c>
      <c r="E116" s="330" t="s">
        <v>1293</v>
      </c>
      <c r="F116" s="301">
        <v>52280</v>
      </c>
      <c r="G116" s="261" t="s">
        <v>1249</v>
      </c>
      <c r="H116" s="186" t="s">
        <v>1250</v>
      </c>
      <c r="I116" s="371">
        <v>4000</v>
      </c>
      <c r="J116" s="371">
        <v>4000</v>
      </c>
      <c r="K116" s="371">
        <v>4000</v>
      </c>
      <c r="L116" s="371">
        <v>4000</v>
      </c>
      <c r="M116" s="371">
        <v>4000</v>
      </c>
      <c r="N116" s="371">
        <v>4000</v>
      </c>
      <c r="O116" s="371">
        <v>4000</v>
      </c>
      <c r="P116" s="371">
        <v>4000</v>
      </c>
      <c r="Q116" s="371">
        <v>4000</v>
      </c>
      <c r="R116" s="371">
        <v>4000</v>
      </c>
      <c r="S116" s="371">
        <v>6000</v>
      </c>
      <c r="T116" s="371">
        <v>6280</v>
      </c>
      <c r="U116" s="261"/>
    </row>
    <row r="117" spans="1:21" s="28" customFormat="1">
      <c r="A117" s="1424" t="s">
        <v>1432</v>
      </c>
      <c r="B117" s="1425"/>
      <c r="C117" s="1425"/>
      <c r="D117" s="1425"/>
      <c r="E117" s="1425"/>
      <c r="F117" s="1425"/>
      <c r="G117" s="1425"/>
      <c r="H117" s="1425"/>
      <c r="I117" s="1425"/>
      <c r="J117" s="1425"/>
      <c r="K117" s="1425"/>
      <c r="L117" s="1425"/>
      <c r="M117" s="1425"/>
      <c r="N117" s="1425"/>
      <c r="O117" s="1425"/>
      <c r="P117" s="1425"/>
      <c r="Q117" s="1425"/>
      <c r="R117" s="1425"/>
      <c r="S117" s="1425"/>
      <c r="T117" s="1425"/>
      <c r="U117" s="1426"/>
    </row>
    <row r="118" spans="1:21" s="28" customFormat="1" ht="271.5" customHeight="1">
      <c r="A118" s="186" t="s">
        <v>1294</v>
      </c>
      <c r="B118" s="197" t="s">
        <v>1265</v>
      </c>
      <c r="C118" s="188" t="s">
        <v>1295</v>
      </c>
      <c r="D118" s="197" t="s">
        <v>1267</v>
      </c>
      <c r="E118" s="197" t="s">
        <v>1296</v>
      </c>
      <c r="F118" s="191">
        <v>200000</v>
      </c>
      <c r="G118" s="192" t="s">
        <v>1249</v>
      </c>
      <c r="H118" s="370">
        <v>22616</v>
      </c>
      <c r="I118" s="193"/>
      <c r="J118" s="193"/>
      <c r="K118" s="193">
        <v>200000</v>
      </c>
      <c r="L118" s="193"/>
      <c r="M118" s="193"/>
      <c r="N118" s="193"/>
      <c r="O118" s="193"/>
      <c r="P118" s="193"/>
      <c r="Q118" s="193"/>
      <c r="R118" s="193"/>
      <c r="S118" s="193"/>
      <c r="T118" s="193"/>
      <c r="U118" s="195"/>
    </row>
    <row r="119" spans="1:21" s="28" customFormat="1" ht="93.75">
      <c r="A119" s="197" t="s">
        <v>1297</v>
      </c>
      <c r="B119" s="197" t="s">
        <v>1298</v>
      </c>
      <c r="C119" s="197" t="s">
        <v>1299</v>
      </c>
      <c r="D119" s="197" t="s">
        <v>1300</v>
      </c>
      <c r="E119" s="300" t="s">
        <v>1301</v>
      </c>
      <c r="F119" s="301">
        <v>6000</v>
      </c>
      <c r="G119" s="261" t="s">
        <v>1249</v>
      </c>
      <c r="H119" s="186" t="s">
        <v>1250</v>
      </c>
      <c r="I119" s="371">
        <v>500</v>
      </c>
      <c r="J119" s="371">
        <v>500</v>
      </c>
      <c r="K119" s="371">
        <v>500</v>
      </c>
      <c r="L119" s="371">
        <v>500</v>
      </c>
      <c r="M119" s="371">
        <v>500</v>
      </c>
      <c r="N119" s="371">
        <v>500</v>
      </c>
      <c r="O119" s="371">
        <v>500</v>
      </c>
      <c r="P119" s="371">
        <v>500</v>
      </c>
      <c r="Q119" s="371">
        <v>500</v>
      </c>
      <c r="R119" s="371">
        <v>500</v>
      </c>
      <c r="S119" s="371">
        <v>500</v>
      </c>
      <c r="T119" s="371">
        <v>500</v>
      </c>
      <c r="U119" s="261"/>
    </row>
    <row r="120" spans="1:21" s="28" customFormat="1">
      <c r="A120" s="1427" t="s">
        <v>1433</v>
      </c>
      <c r="B120" s="1428"/>
      <c r="C120" s="1428"/>
      <c r="D120" s="1428"/>
      <c r="E120" s="1428"/>
      <c r="F120" s="1428"/>
      <c r="G120" s="1428"/>
      <c r="H120" s="1428"/>
      <c r="I120" s="1428"/>
      <c r="J120" s="1428"/>
      <c r="K120" s="1428"/>
      <c r="L120" s="1428"/>
      <c r="M120" s="1428"/>
      <c r="N120" s="1428"/>
      <c r="O120" s="1428"/>
      <c r="P120" s="1428"/>
      <c r="Q120" s="1428"/>
      <c r="R120" s="1428"/>
      <c r="S120" s="1428"/>
      <c r="T120" s="1429"/>
      <c r="U120" s="264"/>
    </row>
    <row r="121" spans="1:21" s="28" customFormat="1" ht="93.75">
      <c r="A121" s="197" t="s">
        <v>1302</v>
      </c>
      <c r="B121" s="197" t="s">
        <v>1303</v>
      </c>
      <c r="C121" s="197" t="s">
        <v>1304</v>
      </c>
      <c r="D121" s="197" t="s">
        <v>1305</v>
      </c>
      <c r="E121" s="300" t="s">
        <v>1306</v>
      </c>
      <c r="F121" s="301">
        <v>6000</v>
      </c>
      <c r="G121" s="264" t="s">
        <v>77</v>
      </c>
      <c r="H121" s="372">
        <v>22798</v>
      </c>
      <c r="I121" s="263"/>
      <c r="J121" s="263"/>
      <c r="K121" s="263"/>
      <c r="L121" s="263"/>
      <c r="M121" s="263"/>
      <c r="N121" s="263"/>
      <c r="O121" s="263"/>
      <c r="P121" s="263"/>
      <c r="Q121" s="373">
        <v>6000</v>
      </c>
      <c r="R121" s="263"/>
      <c r="S121" s="263"/>
      <c r="T121" s="263"/>
      <c r="U121" s="264"/>
    </row>
    <row r="122" spans="1:21" s="28" customFormat="1" ht="42">
      <c r="A122" s="197" t="s">
        <v>1307</v>
      </c>
      <c r="B122" s="197" t="s">
        <v>1308</v>
      </c>
      <c r="C122" s="197" t="s">
        <v>1309</v>
      </c>
      <c r="D122" s="197"/>
      <c r="E122" s="330" t="s">
        <v>1310</v>
      </c>
      <c r="F122" s="301">
        <v>6000</v>
      </c>
      <c r="G122" s="261" t="s">
        <v>77</v>
      </c>
      <c r="H122" s="374">
        <v>22767</v>
      </c>
      <c r="I122" s="262"/>
      <c r="J122" s="262"/>
      <c r="K122" s="262"/>
      <c r="L122" s="262"/>
      <c r="M122" s="262"/>
      <c r="N122" s="262"/>
      <c r="O122" s="262"/>
      <c r="P122" s="371">
        <v>6000</v>
      </c>
      <c r="Q122" s="371"/>
      <c r="R122" s="262"/>
      <c r="S122" s="262"/>
      <c r="T122" s="262"/>
      <c r="U122" s="261"/>
    </row>
    <row r="123" spans="1:21" s="28" customFormat="1" ht="37.5">
      <c r="E123" s="375" t="s">
        <v>1065</v>
      </c>
      <c r="F123" s="202">
        <f>F107+F108+F109+F110+F111+F112+F113+F114+F115+F116+F118+F119+F121+F122</f>
        <v>1400000</v>
      </c>
      <c r="G123" s="333"/>
      <c r="H123" s="333"/>
      <c r="I123" s="334"/>
      <c r="J123" s="334"/>
      <c r="K123" s="334"/>
      <c r="L123" s="334"/>
      <c r="M123" s="334"/>
      <c r="N123" s="334"/>
      <c r="O123" s="334"/>
      <c r="P123" s="334"/>
      <c r="Q123" s="334"/>
      <c r="R123" s="334"/>
      <c r="S123" s="334"/>
      <c r="T123" s="334"/>
      <c r="U123" s="56"/>
    </row>
    <row r="125" spans="1:21">
      <c r="A125" s="376" t="s">
        <v>140</v>
      </c>
      <c r="B125" s="377" t="s">
        <v>1311</v>
      </c>
      <c r="C125" s="377"/>
      <c r="D125" s="377"/>
      <c r="E125" s="203" t="s">
        <v>1312</v>
      </c>
      <c r="F125" s="378"/>
      <c r="G125" s="379"/>
      <c r="H125" s="379"/>
    </row>
    <row r="126" spans="1:21">
      <c r="A126" s="204" t="s">
        <v>13</v>
      </c>
      <c r="B126" s="205">
        <v>120000</v>
      </c>
      <c r="C126" s="206"/>
      <c r="D126" s="206"/>
      <c r="E126" s="209" t="s">
        <v>1313</v>
      </c>
      <c r="F126" s="207">
        <f>F10+F12+F19+F24+F33</f>
        <v>156640</v>
      </c>
      <c r="G126" s="380"/>
      <c r="H126" s="380"/>
    </row>
    <row r="127" spans="1:21">
      <c r="A127" s="204" t="s">
        <v>1314</v>
      </c>
      <c r="B127" s="205">
        <v>150000</v>
      </c>
      <c r="C127" s="206"/>
      <c r="D127" s="206"/>
      <c r="E127" s="209" t="s">
        <v>1315</v>
      </c>
      <c r="F127" s="207">
        <f>F50+F59+F64+F70+F74+F78+F83</f>
        <v>206000</v>
      </c>
      <c r="G127" s="380"/>
      <c r="H127" s="380"/>
    </row>
    <row r="128" spans="1:21">
      <c r="A128" s="204" t="s">
        <v>454</v>
      </c>
      <c r="B128" s="207">
        <v>159640</v>
      </c>
      <c r="C128" s="206"/>
      <c r="D128" s="206"/>
      <c r="E128" s="209" t="s">
        <v>1316</v>
      </c>
      <c r="F128" s="207">
        <f>F92+F96+F99+F101</f>
        <v>67000</v>
      </c>
      <c r="G128" s="380"/>
      <c r="H128" s="380"/>
    </row>
    <row r="129" spans="1:8">
      <c r="A129" s="208" t="s">
        <v>4</v>
      </c>
      <c r="B129" s="205">
        <f>SUM(B126:B128)</f>
        <v>429640</v>
      </c>
      <c r="C129" s="206"/>
      <c r="D129" s="206"/>
      <c r="E129" s="209"/>
      <c r="F129" s="210">
        <f>SUM(F126:F128)</f>
        <v>429640</v>
      </c>
      <c r="G129" s="380"/>
      <c r="H129" s="380"/>
    </row>
    <row r="130" spans="1:8">
      <c r="A130" s="211" t="s">
        <v>12</v>
      </c>
      <c r="B130" s="212">
        <f>F107+F108+F109+F110+F111+F112+F113+F114+F115+F116+F118+F119</f>
        <v>1388000</v>
      </c>
      <c r="C130" s="206"/>
      <c r="D130" s="206"/>
      <c r="E130" s="206" t="s">
        <v>1317</v>
      </c>
      <c r="F130" s="213">
        <v>1400000</v>
      </c>
      <c r="G130" s="380"/>
      <c r="H130" s="380"/>
    </row>
    <row r="131" spans="1:8">
      <c r="A131" s="214" t="s">
        <v>454</v>
      </c>
      <c r="B131" s="215">
        <f>F121+F122</f>
        <v>12000</v>
      </c>
      <c r="C131" s="28"/>
      <c r="D131" s="28"/>
      <c r="E131" s="28"/>
      <c r="F131" s="28"/>
    </row>
    <row r="132" spans="1:8">
      <c r="A132" s="214"/>
      <c r="B132" s="215">
        <f>SUM(B130:B131)</f>
        <v>1400000</v>
      </c>
      <c r="C132" s="28"/>
      <c r="D132" s="28"/>
      <c r="E132" s="28"/>
      <c r="F132" s="28"/>
    </row>
    <row r="133" spans="1:8">
      <c r="A133" s="28"/>
      <c r="B133" s="28"/>
      <c r="C133" s="28"/>
      <c r="D133" s="28"/>
      <c r="E133" s="28"/>
      <c r="F133" s="28"/>
    </row>
    <row r="134" spans="1:8">
      <c r="A134" s="28"/>
      <c r="B134" s="28"/>
      <c r="C134" s="28"/>
      <c r="D134" s="28"/>
      <c r="E134" s="28"/>
      <c r="F134" s="28"/>
    </row>
    <row r="135" spans="1:8">
      <c r="A135" s="28"/>
      <c r="B135" s="28"/>
      <c r="C135" s="28"/>
      <c r="D135" s="28"/>
      <c r="E135" s="28"/>
      <c r="F135" s="28"/>
    </row>
  </sheetData>
  <mergeCells count="326">
    <mergeCell ref="A1:U1"/>
    <mergeCell ref="A2:D2"/>
    <mergeCell ref="A3:D3"/>
    <mergeCell ref="A4:A6"/>
    <mergeCell ref="B4:B6"/>
    <mergeCell ref="C4:C6"/>
    <mergeCell ref="D4:D6"/>
    <mergeCell ref="E4:G4"/>
    <mergeCell ref="H4:H6"/>
    <mergeCell ref="I4:T4"/>
    <mergeCell ref="O5:O6"/>
    <mergeCell ref="P5:P6"/>
    <mergeCell ref="Q5:Q6"/>
    <mergeCell ref="R5:R6"/>
    <mergeCell ref="S5:S6"/>
    <mergeCell ref="T5:T6"/>
    <mergeCell ref="U4:U6"/>
    <mergeCell ref="E5:E6"/>
    <mergeCell ref="F5:F6"/>
    <mergeCell ref="G5:G6"/>
    <mergeCell ref="I5:I6"/>
    <mergeCell ref="J5:J6"/>
    <mergeCell ref="K5:K6"/>
    <mergeCell ref="L5:L6"/>
    <mergeCell ref="U13:U19"/>
    <mergeCell ref="O13:O19"/>
    <mergeCell ref="P13:P19"/>
    <mergeCell ref="Q13:Q19"/>
    <mergeCell ref="R13:R19"/>
    <mergeCell ref="M5:M6"/>
    <mergeCell ref="N5:N6"/>
    <mergeCell ref="A7:U7"/>
    <mergeCell ref="A8:A10"/>
    <mergeCell ref="B8:B10"/>
    <mergeCell ref="C8:C10"/>
    <mergeCell ref="D8:D10"/>
    <mergeCell ref="G8:G9"/>
    <mergeCell ref="H8:H9"/>
    <mergeCell ref="I8:I9"/>
    <mergeCell ref="J8:J9"/>
    <mergeCell ref="K8:K9"/>
    <mergeCell ref="R8:R9"/>
    <mergeCell ref="S8:S9"/>
    <mergeCell ref="T8:T9"/>
    <mergeCell ref="U8:U10"/>
    <mergeCell ref="A11:A12"/>
    <mergeCell ref="B11:B12"/>
    <mergeCell ref="C11:C12"/>
    <mergeCell ref="D11:D12"/>
    <mergeCell ref="U11:U12"/>
    <mergeCell ref="L8:L9"/>
    <mergeCell ref="M8:M9"/>
    <mergeCell ref="N8:N9"/>
    <mergeCell ref="O8:O9"/>
    <mergeCell ref="P8:P9"/>
    <mergeCell ref="Q8:Q9"/>
    <mergeCell ref="A20:A24"/>
    <mergeCell ref="B20:B24"/>
    <mergeCell ref="C20:C24"/>
    <mergeCell ref="D20:D24"/>
    <mergeCell ref="G20:G23"/>
    <mergeCell ref="H20:H23"/>
    <mergeCell ref="I20:I23"/>
    <mergeCell ref="J20:J23"/>
    <mergeCell ref="K20:K23"/>
    <mergeCell ref="S13:S19"/>
    <mergeCell ref="T13:T19"/>
    <mergeCell ref="I13:I19"/>
    <mergeCell ref="J13:J19"/>
    <mergeCell ref="K13:K19"/>
    <mergeCell ref="L13:L19"/>
    <mergeCell ref="M13:M19"/>
    <mergeCell ref="N13:N19"/>
    <mergeCell ref="A13:A19"/>
    <mergeCell ref="B13:B19"/>
    <mergeCell ref="C13:C19"/>
    <mergeCell ref="D13:D19"/>
    <mergeCell ref="G13:G19"/>
    <mergeCell ref="H13:H19"/>
    <mergeCell ref="R20:R23"/>
    <mergeCell ref="S20:S23"/>
    <mergeCell ref="T20:T23"/>
    <mergeCell ref="U20:U23"/>
    <mergeCell ref="A25:A33"/>
    <mergeCell ref="B25:B33"/>
    <mergeCell ref="C25:C33"/>
    <mergeCell ref="D25:D33"/>
    <mergeCell ref="G25:G33"/>
    <mergeCell ref="H25:H33"/>
    <mergeCell ref="L20:L23"/>
    <mergeCell ref="M20:M23"/>
    <mergeCell ref="N20:N23"/>
    <mergeCell ref="O20:O23"/>
    <mergeCell ref="P20:P23"/>
    <mergeCell ref="Q20:Q23"/>
    <mergeCell ref="U25:U33"/>
    <mergeCell ref="O25:O33"/>
    <mergeCell ref="P25:P33"/>
    <mergeCell ref="Q25:Q33"/>
    <mergeCell ref="R25:R33"/>
    <mergeCell ref="S25:S33"/>
    <mergeCell ref="T25:T33"/>
    <mergeCell ref="I25:I33"/>
    <mergeCell ref="I46:I49"/>
    <mergeCell ref="J46:J49"/>
    <mergeCell ref="K46:K49"/>
    <mergeCell ref="R46:R49"/>
    <mergeCell ref="S46:S49"/>
    <mergeCell ref="T46:T49"/>
    <mergeCell ref="U46:U49"/>
    <mergeCell ref="O46:O49"/>
    <mergeCell ref="P46:P49"/>
    <mergeCell ref="Q46:Q49"/>
    <mergeCell ref="Q35:Q45"/>
    <mergeCell ref="R35:R45"/>
    <mergeCell ref="S35:S45"/>
    <mergeCell ref="T35:T45"/>
    <mergeCell ref="K35:K45"/>
    <mergeCell ref="L35:L45"/>
    <mergeCell ref="M35:M45"/>
    <mergeCell ref="N35:N45"/>
    <mergeCell ref="O35:O45"/>
    <mergeCell ref="P35:P45"/>
    <mergeCell ref="C51:C59"/>
    <mergeCell ref="D51:D59"/>
    <mergeCell ref="G51:G58"/>
    <mergeCell ref="H51:H58"/>
    <mergeCell ref="L46:L49"/>
    <mergeCell ref="M46:M49"/>
    <mergeCell ref="N46:N49"/>
    <mergeCell ref="J25:J33"/>
    <mergeCell ref="K25:K33"/>
    <mergeCell ref="L25:L33"/>
    <mergeCell ref="M25:M33"/>
    <mergeCell ref="N25:N33"/>
    <mergeCell ref="A34:U34"/>
    <mergeCell ref="A35:A50"/>
    <mergeCell ref="B35:B50"/>
    <mergeCell ref="C35:C50"/>
    <mergeCell ref="D35:D50"/>
    <mergeCell ref="G35:G45"/>
    <mergeCell ref="H35:H45"/>
    <mergeCell ref="I35:I45"/>
    <mergeCell ref="J35:J45"/>
    <mergeCell ref="U35:U45"/>
    <mergeCell ref="G46:G49"/>
    <mergeCell ref="H46:H49"/>
    <mergeCell ref="U51:U58"/>
    <mergeCell ref="A60:A64"/>
    <mergeCell ref="B60:B64"/>
    <mergeCell ref="C60:C64"/>
    <mergeCell ref="D60:D64"/>
    <mergeCell ref="G60:G63"/>
    <mergeCell ref="H60:H63"/>
    <mergeCell ref="I60:I63"/>
    <mergeCell ref="J60:J63"/>
    <mergeCell ref="K60:K63"/>
    <mergeCell ref="O51:O58"/>
    <mergeCell ref="P51:P58"/>
    <mergeCell ref="Q51:Q58"/>
    <mergeCell ref="R51:R58"/>
    <mergeCell ref="S51:S58"/>
    <mergeCell ref="T51:T58"/>
    <mergeCell ref="I51:I58"/>
    <mergeCell ref="J51:J58"/>
    <mergeCell ref="K51:K58"/>
    <mergeCell ref="L51:L58"/>
    <mergeCell ref="M51:M58"/>
    <mergeCell ref="N51:N58"/>
    <mergeCell ref="A51:A59"/>
    <mergeCell ref="B51:B59"/>
    <mergeCell ref="N65:N69"/>
    <mergeCell ref="R60:R63"/>
    <mergeCell ref="S60:S63"/>
    <mergeCell ref="T60:T63"/>
    <mergeCell ref="U60:U63"/>
    <mergeCell ref="A65:A70"/>
    <mergeCell ref="B65:B70"/>
    <mergeCell ref="C65:C70"/>
    <mergeCell ref="D65:D70"/>
    <mergeCell ref="G65:G69"/>
    <mergeCell ref="H65:H69"/>
    <mergeCell ref="L60:L63"/>
    <mergeCell ref="M60:M63"/>
    <mergeCell ref="N60:N63"/>
    <mergeCell ref="O60:O63"/>
    <mergeCell ref="P60:P63"/>
    <mergeCell ref="Q60:Q63"/>
    <mergeCell ref="C75:C78"/>
    <mergeCell ref="D75:D78"/>
    <mergeCell ref="G75:G78"/>
    <mergeCell ref="H75:H78"/>
    <mergeCell ref="U65:U69"/>
    <mergeCell ref="A71:A72"/>
    <mergeCell ref="B71:B72"/>
    <mergeCell ref="C71:C72"/>
    <mergeCell ref="D71:D72"/>
    <mergeCell ref="A73:A74"/>
    <mergeCell ref="B73:B74"/>
    <mergeCell ref="C73:C74"/>
    <mergeCell ref="D73:D74"/>
    <mergeCell ref="O65:O69"/>
    <mergeCell ref="P65:P69"/>
    <mergeCell ref="Q65:Q69"/>
    <mergeCell ref="R65:R69"/>
    <mergeCell ref="S65:S69"/>
    <mergeCell ref="T65:T69"/>
    <mergeCell ref="I65:I69"/>
    <mergeCell ref="J65:J69"/>
    <mergeCell ref="K65:K69"/>
    <mergeCell ref="L65:L69"/>
    <mergeCell ref="M65:M69"/>
    <mergeCell ref="U75:U78"/>
    <mergeCell ref="A79:A83"/>
    <mergeCell ref="B79:B83"/>
    <mergeCell ref="C79:C83"/>
    <mergeCell ref="D79:D83"/>
    <mergeCell ref="G79:G83"/>
    <mergeCell ref="H79:H83"/>
    <mergeCell ref="I79:I83"/>
    <mergeCell ref="J79:J83"/>
    <mergeCell ref="K79:K83"/>
    <mergeCell ref="O75:O78"/>
    <mergeCell ref="P75:P78"/>
    <mergeCell ref="Q75:Q78"/>
    <mergeCell ref="R75:R78"/>
    <mergeCell ref="S75:S78"/>
    <mergeCell ref="T75:T78"/>
    <mergeCell ref="I75:I78"/>
    <mergeCell ref="J75:J78"/>
    <mergeCell ref="K75:K78"/>
    <mergeCell ref="L75:L78"/>
    <mergeCell ref="M75:M78"/>
    <mergeCell ref="N75:N78"/>
    <mergeCell ref="A75:A78"/>
    <mergeCell ref="B75:B78"/>
    <mergeCell ref="R79:R83"/>
    <mergeCell ref="S79:S83"/>
    <mergeCell ref="T79:T83"/>
    <mergeCell ref="U79:U83"/>
    <mergeCell ref="A84:U84"/>
    <mergeCell ref="A85:A92"/>
    <mergeCell ref="B85:B92"/>
    <mergeCell ref="C85:C92"/>
    <mergeCell ref="D85:D92"/>
    <mergeCell ref="G85:G91"/>
    <mergeCell ref="L79:L83"/>
    <mergeCell ref="M79:M83"/>
    <mergeCell ref="N79:N83"/>
    <mergeCell ref="O79:O83"/>
    <mergeCell ref="P79:P83"/>
    <mergeCell ref="Q79:Q83"/>
    <mergeCell ref="T85:T91"/>
    <mergeCell ref="U85:U91"/>
    <mergeCell ref="O85:O91"/>
    <mergeCell ref="P85:P91"/>
    <mergeCell ref="Q85:Q91"/>
    <mergeCell ref="R85:R91"/>
    <mergeCell ref="S85:S91"/>
    <mergeCell ref="D93:D96"/>
    <mergeCell ref="G93:G95"/>
    <mergeCell ref="H93:H95"/>
    <mergeCell ref="I93:I95"/>
    <mergeCell ref="J93:J95"/>
    <mergeCell ref="N85:N91"/>
    <mergeCell ref="H85:H91"/>
    <mergeCell ref="I85:I91"/>
    <mergeCell ref="J85:J91"/>
    <mergeCell ref="K85:K91"/>
    <mergeCell ref="L85:L91"/>
    <mergeCell ref="M85:M91"/>
    <mergeCell ref="S93:S95"/>
    <mergeCell ref="T93:T95"/>
    <mergeCell ref="U93:U95"/>
    <mergeCell ref="A97:A99"/>
    <mergeCell ref="B97:B99"/>
    <mergeCell ref="C97:C99"/>
    <mergeCell ref="D97:D99"/>
    <mergeCell ref="G97:G98"/>
    <mergeCell ref="K93:K95"/>
    <mergeCell ref="L93:L95"/>
    <mergeCell ref="M93:M95"/>
    <mergeCell ref="N93:N95"/>
    <mergeCell ref="O93:O95"/>
    <mergeCell ref="P93:P95"/>
    <mergeCell ref="T97:T98"/>
    <mergeCell ref="U97:U98"/>
    <mergeCell ref="O97:O98"/>
    <mergeCell ref="P97:P98"/>
    <mergeCell ref="Q97:Q98"/>
    <mergeCell ref="R97:R98"/>
    <mergeCell ref="S97:S98"/>
    <mergeCell ref="A93:A96"/>
    <mergeCell ref="B93:B96"/>
    <mergeCell ref="C93:C96"/>
    <mergeCell ref="N97:N98"/>
    <mergeCell ref="H97:H98"/>
    <mergeCell ref="I97:I98"/>
    <mergeCell ref="J97:J98"/>
    <mergeCell ref="K97:K98"/>
    <mergeCell ref="L97:L98"/>
    <mergeCell ref="M97:M98"/>
    <mergeCell ref="Q93:Q95"/>
    <mergeCell ref="R93:R95"/>
    <mergeCell ref="A106:U106"/>
    <mergeCell ref="A117:U117"/>
    <mergeCell ref="A120:T120"/>
    <mergeCell ref="Q100:Q101"/>
    <mergeCell ref="R100:R101"/>
    <mergeCell ref="S100:S101"/>
    <mergeCell ref="T100:T101"/>
    <mergeCell ref="U100:U101"/>
    <mergeCell ref="K100:K101"/>
    <mergeCell ref="L100:L101"/>
    <mergeCell ref="M100:M101"/>
    <mergeCell ref="N100:N101"/>
    <mergeCell ref="O100:O101"/>
    <mergeCell ref="P100:P101"/>
    <mergeCell ref="A100:A101"/>
    <mergeCell ref="B100:B101"/>
    <mergeCell ref="C100:C101"/>
    <mergeCell ref="D100:D101"/>
    <mergeCell ref="G100:G101"/>
    <mergeCell ref="H100:H101"/>
    <mergeCell ref="I100:I101"/>
    <mergeCell ref="J100:J101"/>
  </mergeCells>
  <printOptions horizontalCentered="1"/>
  <pageMargins left="0.25" right="0.25" top="0.75" bottom="0.75" header="0.3" footer="0.3"/>
  <pageSetup paperSize="9" scale="72" fitToHeight="0" orientation="landscape" r:id="rId1"/>
  <rowBreaks count="4" manualBreakCount="4">
    <brk id="68" max="20" man="1"/>
    <brk id="81" max="20" man="1"/>
    <brk id="116" max="20" man="1"/>
    <brk id="119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Z34"/>
  <sheetViews>
    <sheetView topLeftCell="D1" zoomScale="110" zoomScaleNormal="110" workbookViewId="0">
      <selection activeCell="H2" sqref="H1:U1048576"/>
    </sheetView>
  </sheetViews>
  <sheetFormatPr defaultRowHeight="15"/>
  <cols>
    <col min="1" max="5" width="22.7109375" style="154" customWidth="1"/>
    <col min="6" max="6" width="8.7109375" style="154" bestFit="1" customWidth="1"/>
    <col min="7" max="7" width="4.7109375" style="166" bestFit="1" customWidth="1"/>
    <col min="8" max="8" width="12.7109375" style="166" customWidth="1"/>
    <col min="9" max="20" width="4" style="166" customWidth="1"/>
    <col min="21" max="21" width="10.85546875" style="154" customWidth="1"/>
    <col min="22" max="256" width="9" style="154"/>
    <col min="257" max="257" width="17.7109375" style="154" customWidth="1"/>
    <col min="258" max="258" width="12.7109375" style="154" customWidth="1"/>
    <col min="259" max="259" width="11.7109375" style="154" customWidth="1"/>
    <col min="260" max="260" width="11.28515625" style="154" customWidth="1"/>
    <col min="261" max="261" width="22.28515625" style="154" customWidth="1"/>
    <col min="262" max="262" width="8.7109375" style="154" bestFit="1" customWidth="1"/>
    <col min="263" max="263" width="4.28515625" style="154" customWidth="1"/>
    <col min="264" max="264" width="8.85546875" style="154" customWidth="1"/>
    <col min="265" max="276" width="4" style="154" customWidth="1"/>
    <col min="277" max="277" width="10.85546875" style="154" customWidth="1"/>
    <col min="278" max="512" width="9" style="154"/>
    <col min="513" max="513" width="17.7109375" style="154" customWidth="1"/>
    <col min="514" max="514" width="12.7109375" style="154" customWidth="1"/>
    <col min="515" max="515" width="11.7109375" style="154" customWidth="1"/>
    <col min="516" max="516" width="11.28515625" style="154" customWidth="1"/>
    <col min="517" max="517" width="22.28515625" style="154" customWidth="1"/>
    <col min="518" max="518" width="8.7109375" style="154" bestFit="1" customWidth="1"/>
    <col min="519" max="519" width="4.28515625" style="154" customWidth="1"/>
    <col min="520" max="520" width="8.85546875" style="154" customWidth="1"/>
    <col min="521" max="532" width="4" style="154" customWidth="1"/>
    <col min="533" max="533" width="10.85546875" style="154" customWidth="1"/>
    <col min="534" max="768" width="9" style="154"/>
    <col min="769" max="769" width="17.7109375" style="154" customWidth="1"/>
    <col min="770" max="770" width="12.7109375" style="154" customWidth="1"/>
    <col min="771" max="771" width="11.7109375" style="154" customWidth="1"/>
    <col min="772" max="772" width="11.28515625" style="154" customWidth="1"/>
    <col min="773" max="773" width="22.28515625" style="154" customWidth="1"/>
    <col min="774" max="774" width="8.7109375" style="154" bestFit="1" customWidth="1"/>
    <col min="775" max="775" width="4.28515625" style="154" customWidth="1"/>
    <col min="776" max="776" width="8.85546875" style="154" customWidth="1"/>
    <col min="777" max="788" width="4" style="154" customWidth="1"/>
    <col min="789" max="789" width="10.85546875" style="154" customWidth="1"/>
    <col min="790" max="1024" width="9" style="154"/>
    <col min="1025" max="1025" width="17.7109375" style="154" customWidth="1"/>
    <col min="1026" max="1026" width="12.7109375" style="154" customWidth="1"/>
    <col min="1027" max="1027" width="11.7109375" style="154" customWidth="1"/>
    <col min="1028" max="1028" width="11.28515625" style="154" customWidth="1"/>
    <col min="1029" max="1029" width="22.28515625" style="154" customWidth="1"/>
    <col min="1030" max="1030" width="8.7109375" style="154" bestFit="1" customWidth="1"/>
    <col min="1031" max="1031" width="4.28515625" style="154" customWidth="1"/>
    <col min="1032" max="1032" width="8.85546875" style="154" customWidth="1"/>
    <col min="1033" max="1044" width="4" style="154" customWidth="1"/>
    <col min="1045" max="1045" width="10.85546875" style="154" customWidth="1"/>
    <col min="1046" max="1280" width="9" style="154"/>
    <col min="1281" max="1281" width="17.7109375" style="154" customWidth="1"/>
    <col min="1282" max="1282" width="12.7109375" style="154" customWidth="1"/>
    <col min="1283" max="1283" width="11.7109375" style="154" customWidth="1"/>
    <col min="1284" max="1284" width="11.28515625" style="154" customWidth="1"/>
    <col min="1285" max="1285" width="22.28515625" style="154" customWidth="1"/>
    <col min="1286" max="1286" width="8.7109375" style="154" bestFit="1" customWidth="1"/>
    <col min="1287" max="1287" width="4.28515625" style="154" customWidth="1"/>
    <col min="1288" max="1288" width="8.85546875" style="154" customWidth="1"/>
    <col min="1289" max="1300" width="4" style="154" customWidth="1"/>
    <col min="1301" max="1301" width="10.85546875" style="154" customWidth="1"/>
    <col min="1302" max="1536" width="9" style="154"/>
    <col min="1537" max="1537" width="17.7109375" style="154" customWidth="1"/>
    <col min="1538" max="1538" width="12.7109375" style="154" customWidth="1"/>
    <col min="1539" max="1539" width="11.7109375" style="154" customWidth="1"/>
    <col min="1540" max="1540" width="11.28515625" style="154" customWidth="1"/>
    <col min="1541" max="1541" width="22.28515625" style="154" customWidth="1"/>
    <col min="1542" max="1542" width="8.7109375" style="154" bestFit="1" customWidth="1"/>
    <col min="1543" max="1543" width="4.28515625" style="154" customWidth="1"/>
    <col min="1544" max="1544" width="8.85546875" style="154" customWidth="1"/>
    <col min="1545" max="1556" width="4" style="154" customWidth="1"/>
    <col min="1557" max="1557" width="10.85546875" style="154" customWidth="1"/>
    <col min="1558" max="1792" width="9" style="154"/>
    <col min="1793" max="1793" width="17.7109375" style="154" customWidth="1"/>
    <col min="1794" max="1794" width="12.7109375" style="154" customWidth="1"/>
    <col min="1795" max="1795" width="11.7109375" style="154" customWidth="1"/>
    <col min="1796" max="1796" width="11.28515625" style="154" customWidth="1"/>
    <col min="1797" max="1797" width="22.28515625" style="154" customWidth="1"/>
    <col min="1798" max="1798" width="8.7109375" style="154" bestFit="1" customWidth="1"/>
    <col min="1799" max="1799" width="4.28515625" style="154" customWidth="1"/>
    <col min="1800" max="1800" width="8.85546875" style="154" customWidth="1"/>
    <col min="1801" max="1812" width="4" style="154" customWidth="1"/>
    <col min="1813" max="1813" width="10.85546875" style="154" customWidth="1"/>
    <col min="1814" max="2048" width="9" style="154"/>
    <col min="2049" max="2049" width="17.7109375" style="154" customWidth="1"/>
    <col min="2050" max="2050" width="12.7109375" style="154" customWidth="1"/>
    <col min="2051" max="2051" width="11.7109375" style="154" customWidth="1"/>
    <col min="2052" max="2052" width="11.28515625" style="154" customWidth="1"/>
    <col min="2053" max="2053" width="22.28515625" style="154" customWidth="1"/>
    <col min="2054" max="2054" width="8.7109375" style="154" bestFit="1" customWidth="1"/>
    <col min="2055" max="2055" width="4.28515625" style="154" customWidth="1"/>
    <col min="2056" max="2056" width="8.85546875" style="154" customWidth="1"/>
    <col min="2057" max="2068" width="4" style="154" customWidth="1"/>
    <col min="2069" max="2069" width="10.85546875" style="154" customWidth="1"/>
    <col min="2070" max="2304" width="9" style="154"/>
    <col min="2305" max="2305" width="17.7109375" style="154" customWidth="1"/>
    <col min="2306" max="2306" width="12.7109375" style="154" customWidth="1"/>
    <col min="2307" max="2307" width="11.7109375" style="154" customWidth="1"/>
    <col min="2308" max="2308" width="11.28515625" style="154" customWidth="1"/>
    <col min="2309" max="2309" width="22.28515625" style="154" customWidth="1"/>
    <col min="2310" max="2310" width="8.7109375" style="154" bestFit="1" customWidth="1"/>
    <col min="2311" max="2311" width="4.28515625" style="154" customWidth="1"/>
    <col min="2312" max="2312" width="8.85546875" style="154" customWidth="1"/>
    <col min="2313" max="2324" width="4" style="154" customWidth="1"/>
    <col min="2325" max="2325" width="10.85546875" style="154" customWidth="1"/>
    <col min="2326" max="2560" width="9" style="154"/>
    <col min="2561" max="2561" width="17.7109375" style="154" customWidth="1"/>
    <col min="2562" max="2562" width="12.7109375" style="154" customWidth="1"/>
    <col min="2563" max="2563" width="11.7109375" style="154" customWidth="1"/>
    <col min="2564" max="2564" width="11.28515625" style="154" customWidth="1"/>
    <col min="2565" max="2565" width="22.28515625" style="154" customWidth="1"/>
    <col min="2566" max="2566" width="8.7109375" style="154" bestFit="1" customWidth="1"/>
    <col min="2567" max="2567" width="4.28515625" style="154" customWidth="1"/>
    <col min="2568" max="2568" width="8.85546875" style="154" customWidth="1"/>
    <col min="2569" max="2580" width="4" style="154" customWidth="1"/>
    <col min="2581" max="2581" width="10.85546875" style="154" customWidth="1"/>
    <col min="2582" max="2816" width="9" style="154"/>
    <col min="2817" max="2817" width="17.7109375" style="154" customWidth="1"/>
    <col min="2818" max="2818" width="12.7109375" style="154" customWidth="1"/>
    <col min="2819" max="2819" width="11.7109375" style="154" customWidth="1"/>
    <col min="2820" max="2820" width="11.28515625" style="154" customWidth="1"/>
    <col min="2821" max="2821" width="22.28515625" style="154" customWidth="1"/>
    <col min="2822" max="2822" width="8.7109375" style="154" bestFit="1" customWidth="1"/>
    <col min="2823" max="2823" width="4.28515625" style="154" customWidth="1"/>
    <col min="2824" max="2824" width="8.85546875" style="154" customWidth="1"/>
    <col min="2825" max="2836" width="4" style="154" customWidth="1"/>
    <col min="2837" max="2837" width="10.85546875" style="154" customWidth="1"/>
    <col min="2838" max="3072" width="9" style="154"/>
    <col min="3073" max="3073" width="17.7109375" style="154" customWidth="1"/>
    <col min="3074" max="3074" width="12.7109375" style="154" customWidth="1"/>
    <col min="3075" max="3075" width="11.7109375" style="154" customWidth="1"/>
    <col min="3076" max="3076" width="11.28515625" style="154" customWidth="1"/>
    <col min="3077" max="3077" width="22.28515625" style="154" customWidth="1"/>
    <col min="3078" max="3078" width="8.7109375" style="154" bestFit="1" customWidth="1"/>
    <col min="3079" max="3079" width="4.28515625" style="154" customWidth="1"/>
    <col min="3080" max="3080" width="8.85546875" style="154" customWidth="1"/>
    <col min="3081" max="3092" width="4" style="154" customWidth="1"/>
    <col min="3093" max="3093" width="10.85546875" style="154" customWidth="1"/>
    <col min="3094" max="3328" width="9" style="154"/>
    <col min="3329" max="3329" width="17.7109375" style="154" customWidth="1"/>
    <col min="3330" max="3330" width="12.7109375" style="154" customWidth="1"/>
    <col min="3331" max="3331" width="11.7109375" style="154" customWidth="1"/>
    <col min="3332" max="3332" width="11.28515625" style="154" customWidth="1"/>
    <col min="3333" max="3333" width="22.28515625" style="154" customWidth="1"/>
    <col min="3334" max="3334" width="8.7109375" style="154" bestFit="1" customWidth="1"/>
    <col min="3335" max="3335" width="4.28515625" style="154" customWidth="1"/>
    <col min="3336" max="3336" width="8.85546875" style="154" customWidth="1"/>
    <col min="3337" max="3348" width="4" style="154" customWidth="1"/>
    <col min="3349" max="3349" width="10.85546875" style="154" customWidth="1"/>
    <col min="3350" max="3584" width="9" style="154"/>
    <col min="3585" max="3585" width="17.7109375" style="154" customWidth="1"/>
    <col min="3586" max="3586" width="12.7109375" style="154" customWidth="1"/>
    <col min="3587" max="3587" width="11.7109375" style="154" customWidth="1"/>
    <col min="3588" max="3588" width="11.28515625" style="154" customWidth="1"/>
    <col min="3589" max="3589" width="22.28515625" style="154" customWidth="1"/>
    <col min="3590" max="3590" width="8.7109375" style="154" bestFit="1" customWidth="1"/>
    <col min="3591" max="3591" width="4.28515625" style="154" customWidth="1"/>
    <col min="3592" max="3592" width="8.85546875" style="154" customWidth="1"/>
    <col min="3593" max="3604" width="4" style="154" customWidth="1"/>
    <col min="3605" max="3605" width="10.85546875" style="154" customWidth="1"/>
    <col min="3606" max="3840" width="9" style="154"/>
    <col min="3841" max="3841" width="17.7109375" style="154" customWidth="1"/>
    <col min="3842" max="3842" width="12.7109375" style="154" customWidth="1"/>
    <col min="3843" max="3843" width="11.7109375" style="154" customWidth="1"/>
    <col min="3844" max="3844" width="11.28515625" style="154" customWidth="1"/>
    <col min="3845" max="3845" width="22.28515625" style="154" customWidth="1"/>
    <col min="3846" max="3846" width="8.7109375" style="154" bestFit="1" customWidth="1"/>
    <col min="3847" max="3847" width="4.28515625" style="154" customWidth="1"/>
    <col min="3848" max="3848" width="8.85546875" style="154" customWidth="1"/>
    <col min="3849" max="3860" width="4" style="154" customWidth="1"/>
    <col min="3861" max="3861" width="10.85546875" style="154" customWidth="1"/>
    <col min="3862" max="4096" width="9" style="154"/>
    <col min="4097" max="4097" width="17.7109375" style="154" customWidth="1"/>
    <col min="4098" max="4098" width="12.7109375" style="154" customWidth="1"/>
    <col min="4099" max="4099" width="11.7109375" style="154" customWidth="1"/>
    <col min="4100" max="4100" width="11.28515625" style="154" customWidth="1"/>
    <col min="4101" max="4101" width="22.28515625" style="154" customWidth="1"/>
    <col min="4102" max="4102" width="8.7109375" style="154" bestFit="1" customWidth="1"/>
    <col min="4103" max="4103" width="4.28515625" style="154" customWidth="1"/>
    <col min="4104" max="4104" width="8.85546875" style="154" customWidth="1"/>
    <col min="4105" max="4116" width="4" style="154" customWidth="1"/>
    <col min="4117" max="4117" width="10.85546875" style="154" customWidth="1"/>
    <col min="4118" max="4352" width="9" style="154"/>
    <col min="4353" max="4353" width="17.7109375" style="154" customWidth="1"/>
    <col min="4354" max="4354" width="12.7109375" style="154" customWidth="1"/>
    <col min="4355" max="4355" width="11.7109375" style="154" customWidth="1"/>
    <col min="4356" max="4356" width="11.28515625" style="154" customWidth="1"/>
    <col min="4357" max="4357" width="22.28515625" style="154" customWidth="1"/>
    <col min="4358" max="4358" width="8.7109375" style="154" bestFit="1" customWidth="1"/>
    <col min="4359" max="4359" width="4.28515625" style="154" customWidth="1"/>
    <col min="4360" max="4360" width="8.85546875" style="154" customWidth="1"/>
    <col min="4361" max="4372" width="4" style="154" customWidth="1"/>
    <col min="4373" max="4373" width="10.85546875" style="154" customWidth="1"/>
    <col min="4374" max="4608" width="9" style="154"/>
    <col min="4609" max="4609" width="17.7109375" style="154" customWidth="1"/>
    <col min="4610" max="4610" width="12.7109375" style="154" customWidth="1"/>
    <col min="4611" max="4611" width="11.7109375" style="154" customWidth="1"/>
    <col min="4612" max="4612" width="11.28515625" style="154" customWidth="1"/>
    <col min="4613" max="4613" width="22.28515625" style="154" customWidth="1"/>
    <col min="4614" max="4614" width="8.7109375" style="154" bestFit="1" customWidth="1"/>
    <col min="4615" max="4615" width="4.28515625" style="154" customWidth="1"/>
    <col min="4616" max="4616" width="8.85546875" style="154" customWidth="1"/>
    <col min="4617" max="4628" width="4" style="154" customWidth="1"/>
    <col min="4629" max="4629" width="10.85546875" style="154" customWidth="1"/>
    <col min="4630" max="4864" width="9" style="154"/>
    <col min="4865" max="4865" width="17.7109375" style="154" customWidth="1"/>
    <col min="4866" max="4866" width="12.7109375" style="154" customWidth="1"/>
    <col min="4867" max="4867" width="11.7109375" style="154" customWidth="1"/>
    <col min="4868" max="4868" width="11.28515625" style="154" customWidth="1"/>
    <col min="4869" max="4869" width="22.28515625" style="154" customWidth="1"/>
    <col min="4870" max="4870" width="8.7109375" style="154" bestFit="1" customWidth="1"/>
    <col min="4871" max="4871" width="4.28515625" style="154" customWidth="1"/>
    <col min="4872" max="4872" width="8.85546875" style="154" customWidth="1"/>
    <col min="4873" max="4884" width="4" style="154" customWidth="1"/>
    <col min="4885" max="4885" width="10.85546875" style="154" customWidth="1"/>
    <col min="4886" max="5120" width="9" style="154"/>
    <col min="5121" max="5121" width="17.7109375" style="154" customWidth="1"/>
    <col min="5122" max="5122" width="12.7109375" style="154" customWidth="1"/>
    <col min="5123" max="5123" width="11.7109375" style="154" customWidth="1"/>
    <col min="5124" max="5124" width="11.28515625" style="154" customWidth="1"/>
    <col min="5125" max="5125" width="22.28515625" style="154" customWidth="1"/>
    <col min="5126" max="5126" width="8.7109375" style="154" bestFit="1" customWidth="1"/>
    <col min="5127" max="5127" width="4.28515625" style="154" customWidth="1"/>
    <col min="5128" max="5128" width="8.85546875" style="154" customWidth="1"/>
    <col min="5129" max="5140" width="4" style="154" customWidth="1"/>
    <col min="5141" max="5141" width="10.85546875" style="154" customWidth="1"/>
    <col min="5142" max="5376" width="9" style="154"/>
    <col min="5377" max="5377" width="17.7109375" style="154" customWidth="1"/>
    <col min="5378" max="5378" width="12.7109375" style="154" customWidth="1"/>
    <col min="5379" max="5379" width="11.7109375" style="154" customWidth="1"/>
    <col min="5380" max="5380" width="11.28515625" style="154" customWidth="1"/>
    <col min="5381" max="5381" width="22.28515625" style="154" customWidth="1"/>
    <col min="5382" max="5382" width="8.7109375" style="154" bestFit="1" customWidth="1"/>
    <col min="5383" max="5383" width="4.28515625" style="154" customWidth="1"/>
    <col min="5384" max="5384" width="8.85546875" style="154" customWidth="1"/>
    <col min="5385" max="5396" width="4" style="154" customWidth="1"/>
    <col min="5397" max="5397" width="10.85546875" style="154" customWidth="1"/>
    <col min="5398" max="5632" width="9" style="154"/>
    <col min="5633" max="5633" width="17.7109375" style="154" customWidth="1"/>
    <col min="5634" max="5634" width="12.7109375" style="154" customWidth="1"/>
    <col min="5635" max="5635" width="11.7109375" style="154" customWidth="1"/>
    <col min="5636" max="5636" width="11.28515625" style="154" customWidth="1"/>
    <col min="5637" max="5637" width="22.28515625" style="154" customWidth="1"/>
    <col min="5638" max="5638" width="8.7109375" style="154" bestFit="1" customWidth="1"/>
    <col min="5639" max="5639" width="4.28515625" style="154" customWidth="1"/>
    <col min="5640" max="5640" width="8.85546875" style="154" customWidth="1"/>
    <col min="5641" max="5652" width="4" style="154" customWidth="1"/>
    <col min="5653" max="5653" width="10.85546875" style="154" customWidth="1"/>
    <col min="5654" max="5888" width="9" style="154"/>
    <col min="5889" max="5889" width="17.7109375" style="154" customWidth="1"/>
    <col min="5890" max="5890" width="12.7109375" style="154" customWidth="1"/>
    <col min="5891" max="5891" width="11.7109375" style="154" customWidth="1"/>
    <col min="5892" max="5892" width="11.28515625" style="154" customWidth="1"/>
    <col min="5893" max="5893" width="22.28515625" style="154" customWidth="1"/>
    <col min="5894" max="5894" width="8.7109375" style="154" bestFit="1" customWidth="1"/>
    <col min="5895" max="5895" width="4.28515625" style="154" customWidth="1"/>
    <col min="5896" max="5896" width="8.85546875" style="154" customWidth="1"/>
    <col min="5897" max="5908" width="4" style="154" customWidth="1"/>
    <col min="5909" max="5909" width="10.85546875" style="154" customWidth="1"/>
    <col min="5910" max="6144" width="9" style="154"/>
    <col min="6145" max="6145" width="17.7109375" style="154" customWidth="1"/>
    <col min="6146" max="6146" width="12.7109375" style="154" customWidth="1"/>
    <col min="6147" max="6147" width="11.7109375" style="154" customWidth="1"/>
    <col min="6148" max="6148" width="11.28515625" style="154" customWidth="1"/>
    <col min="6149" max="6149" width="22.28515625" style="154" customWidth="1"/>
    <col min="6150" max="6150" width="8.7109375" style="154" bestFit="1" customWidth="1"/>
    <col min="6151" max="6151" width="4.28515625" style="154" customWidth="1"/>
    <col min="6152" max="6152" width="8.85546875" style="154" customWidth="1"/>
    <col min="6153" max="6164" width="4" style="154" customWidth="1"/>
    <col min="6165" max="6165" width="10.85546875" style="154" customWidth="1"/>
    <col min="6166" max="6400" width="9" style="154"/>
    <col min="6401" max="6401" width="17.7109375" style="154" customWidth="1"/>
    <col min="6402" max="6402" width="12.7109375" style="154" customWidth="1"/>
    <col min="6403" max="6403" width="11.7109375" style="154" customWidth="1"/>
    <col min="6404" max="6404" width="11.28515625" style="154" customWidth="1"/>
    <col min="6405" max="6405" width="22.28515625" style="154" customWidth="1"/>
    <col min="6406" max="6406" width="8.7109375" style="154" bestFit="1" customWidth="1"/>
    <col min="6407" max="6407" width="4.28515625" style="154" customWidth="1"/>
    <col min="6408" max="6408" width="8.85546875" style="154" customWidth="1"/>
    <col min="6409" max="6420" width="4" style="154" customWidth="1"/>
    <col min="6421" max="6421" width="10.85546875" style="154" customWidth="1"/>
    <col min="6422" max="6656" width="9" style="154"/>
    <col min="6657" max="6657" width="17.7109375" style="154" customWidth="1"/>
    <col min="6658" max="6658" width="12.7109375" style="154" customWidth="1"/>
    <col min="6659" max="6659" width="11.7109375" style="154" customWidth="1"/>
    <col min="6660" max="6660" width="11.28515625" style="154" customWidth="1"/>
    <col min="6661" max="6661" width="22.28515625" style="154" customWidth="1"/>
    <col min="6662" max="6662" width="8.7109375" style="154" bestFit="1" customWidth="1"/>
    <col min="6663" max="6663" width="4.28515625" style="154" customWidth="1"/>
    <col min="6664" max="6664" width="8.85546875" style="154" customWidth="1"/>
    <col min="6665" max="6676" width="4" style="154" customWidth="1"/>
    <col min="6677" max="6677" width="10.85546875" style="154" customWidth="1"/>
    <col min="6678" max="6912" width="9" style="154"/>
    <col min="6913" max="6913" width="17.7109375" style="154" customWidth="1"/>
    <col min="6914" max="6914" width="12.7109375" style="154" customWidth="1"/>
    <col min="6915" max="6915" width="11.7109375" style="154" customWidth="1"/>
    <col min="6916" max="6916" width="11.28515625" style="154" customWidth="1"/>
    <col min="6917" max="6917" width="22.28515625" style="154" customWidth="1"/>
    <col min="6918" max="6918" width="8.7109375" style="154" bestFit="1" customWidth="1"/>
    <col min="6919" max="6919" width="4.28515625" style="154" customWidth="1"/>
    <col min="6920" max="6920" width="8.85546875" style="154" customWidth="1"/>
    <col min="6921" max="6932" width="4" style="154" customWidth="1"/>
    <col min="6933" max="6933" width="10.85546875" style="154" customWidth="1"/>
    <col min="6934" max="7168" width="9" style="154"/>
    <col min="7169" max="7169" width="17.7109375" style="154" customWidth="1"/>
    <col min="7170" max="7170" width="12.7109375" style="154" customWidth="1"/>
    <col min="7171" max="7171" width="11.7109375" style="154" customWidth="1"/>
    <col min="7172" max="7172" width="11.28515625" style="154" customWidth="1"/>
    <col min="7173" max="7173" width="22.28515625" style="154" customWidth="1"/>
    <col min="7174" max="7174" width="8.7109375" style="154" bestFit="1" customWidth="1"/>
    <col min="7175" max="7175" width="4.28515625" style="154" customWidth="1"/>
    <col min="7176" max="7176" width="8.85546875" style="154" customWidth="1"/>
    <col min="7177" max="7188" width="4" style="154" customWidth="1"/>
    <col min="7189" max="7189" width="10.85546875" style="154" customWidth="1"/>
    <col min="7190" max="7424" width="9" style="154"/>
    <col min="7425" max="7425" width="17.7109375" style="154" customWidth="1"/>
    <col min="7426" max="7426" width="12.7109375" style="154" customWidth="1"/>
    <col min="7427" max="7427" width="11.7109375" style="154" customWidth="1"/>
    <col min="7428" max="7428" width="11.28515625" style="154" customWidth="1"/>
    <col min="7429" max="7429" width="22.28515625" style="154" customWidth="1"/>
    <col min="7430" max="7430" width="8.7109375" style="154" bestFit="1" customWidth="1"/>
    <col min="7431" max="7431" width="4.28515625" style="154" customWidth="1"/>
    <col min="7432" max="7432" width="8.85546875" style="154" customWidth="1"/>
    <col min="7433" max="7444" width="4" style="154" customWidth="1"/>
    <col min="7445" max="7445" width="10.85546875" style="154" customWidth="1"/>
    <col min="7446" max="7680" width="9" style="154"/>
    <col min="7681" max="7681" width="17.7109375" style="154" customWidth="1"/>
    <col min="7682" max="7682" width="12.7109375" style="154" customWidth="1"/>
    <col min="7683" max="7683" width="11.7109375" style="154" customWidth="1"/>
    <col min="7684" max="7684" width="11.28515625" style="154" customWidth="1"/>
    <col min="7685" max="7685" width="22.28515625" style="154" customWidth="1"/>
    <col min="7686" max="7686" width="8.7109375" style="154" bestFit="1" customWidth="1"/>
    <col min="7687" max="7687" width="4.28515625" style="154" customWidth="1"/>
    <col min="7688" max="7688" width="8.85546875" style="154" customWidth="1"/>
    <col min="7689" max="7700" width="4" style="154" customWidth="1"/>
    <col min="7701" max="7701" width="10.85546875" style="154" customWidth="1"/>
    <col min="7702" max="7936" width="9" style="154"/>
    <col min="7937" max="7937" width="17.7109375" style="154" customWidth="1"/>
    <col min="7938" max="7938" width="12.7109375" style="154" customWidth="1"/>
    <col min="7939" max="7939" width="11.7109375" style="154" customWidth="1"/>
    <col min="7940" max="7940" width="11.28515625" style="154" customWidth="1"/>
    <col min="7941" max="7941" width="22.28515625" style="154" customWidth="1"/>
    <col min="7942" max="7942" width="8.7109375" style="154" bestFit="1" customWidth="1"/>
    <col min="7943" max="7943" width="4.28515625" style="154" customWidth="1"/>
    <col min="7944" max="7944" width="8.85546875" style="154" customWidth="1"/>
    <col min="7945" max="7956" width="4" style="154" customWidth="1"/>
    <col min="7957" max="7957" width="10.85546875" style="154" customWidth="1"/>
    <col min="7958" max="8192" width="9" style="154"/>
    <col min="8193" max="8193" width="17.7109375" style="154" customWidth="1"/>
    <col min="8194" max="8194" width="12.7109375" style="154" customWidth="1"/>
    <col min="8195" max="8195" width="11.7109375" style="154" customWidth="1"/>
    <col min="8196" max="8196" width="11.28515625" style="154" customWidth="1"/>
    <col min="8197" max="8197" width="22.28515625" style="154" customWidth="1"/>
    <col min="8198" max="8198" width="8.7109375" style="154" bestFit="1" customWidth="1"/>
    <col min="8199" max="8199" width="4.28515625" style="154" customWidth="1"/>
    <col min="8200" max="8200" width="8.85546875" style="154" customWidth="1"/>
    <col min="8201" max="8212" width="4" style="154" customWidth="1"/>
    <col min="8213" max="8213" width="10.85546875" style="154" customWidth="1"/>
    <col min="8214" max="8448" width="9" style="154"/>
    <col min="8449" max="8449" width="17.7109375" style="154" customWidth="1"/>
    <col min="8450" max="8450" width="12.7109375" style="154" customWidth="1"/>
    <col min="8451" max="8451" width="11.7109375" style="154" customWidth="1"/>
    <col min="8452" max="8452" width="11.28515625" style="154" customWidth="1"/>
    <col min="8453" max="8453" width="22.28515625" style="154" customWidth="1"/>
    <col min="8454" max="8454" width="8.7109375" style="154" bestFit="1" customWidth="1"/>
    <col min="8455" max="8455" width="4.28515625" style="154" customWidth="1"/>
    <col min="8456" max="8456" width="8.85546875" style="154" customWidth="1"/>
    <col min="8457" max="8468" width="4" style="154" customWidth="1"/>
    <col min="8469" max="8469" width="10.85546875" style="154" customWidth="1"/>
    <col min="8470" max="8704" width="9" style="154"/>
    <col min="8705" max="8705" width="17.7109375" style="154" customWidth="1"/>
    <col min="8706" max="8706" width="12.7109375" style="154" customWidth="1"/>
    <col min="8707" max="8707" width="11.7109375" style="154" customWidth="1"/>
    <col min="8708" max="8708" width="11.28515625" style="154" customWidth="1"/>
    <col min="8709" max="8709" width="22.28515625" style="154" customWidth="1"/>
    <col min="8710" max="8710" width="8.7109375" style="154" bestFit="1" customWidth="1"/>
    <col min="8711" max="8711" width="4.28515625" style="154" customWidth="1"/>
    <col min="8712" max="8712" width="8.85546875" style="154" customWidth="1"/>
    <col min="8713" max="8724" width="4" style="154" customWidth="1"/>
    <col min="8725" max="8725" width="10.85546875" style="154" customWidth="1"/>
    <col min="8726" max="8960" width="9" style="154"/>
    <col min="8961" max="8961" width="17.7109375" style="154" customWidth="1"/>
    <col min="8962" max="8962" width="12.7109375" style="154" customWidth="1"/>
    <col min="8963" max="8963" width="11.7109375" style="154" customWidth="1"/>
    <col min="8964" max="8964" width="11.28515625" style="154" customWidth="1"/>
    <col min="8965" max="8965" width="22.28515625" style="154" customWidth="1"/>
    <col min="8966" max="8966" width="8.7109375" style="154" bestFit="1" customWidth="1"/>
    <col min="8967" max="8967" width="4.28515625" style="154" customWidth="1"/>
    <col min="8968" max="8968" width="8.85546875" style="154" customWidth="1"/>
    <col min="8969" max="8980" width="4" style="154" customWidth="1"/>
    <col min="8981" max="8981" width="10.85546875" style="154" customWidth="1"/>
    <col min="8982" max="9216" width="9" style="154"/>
    <col min="9217" max="9217" width="17.7109375" style="154" customWidth="1"/>
    <col min="9218" max="9218" width="12.7109375" style="154" customWidth="1"/>
    <col min="9219" max="9219" width="11.7109375" style="154" customWidth="1"/>
    <col min="9220" max="9220" width="11.28515625" style="154" customWidth="1"/>
    <col min="9221" max="9221" width="22.28515625" style="154" customWidth="1"/>
    <col min="9222" max="9222" width="8.7109375" style="154" bestFit="1" customWidth="1"/>
    <col min="9223" max="9223" width="4.28515625" style="154" customWidth="1"/>
    <col min="9224" max="9224" width="8.85546875" style="154" customWidth="1"/>
    <col min="9225" max="9236" width="4" style="154" customWidth="1"/>
    <col min="9237" max="9237" width="10.85546875" style="154" customWidth="1"/>
    <col min="9238" max="9472" width="9" style="154"/>
    <col min="9473" max="9473" width="17.7109375" style="154" customWidth="1"/>
    <col min="9474" max="9474" width="12.7109375" style="154" customWidth="1"/>
    <col min="9475" max="9475" width="11.7109375" style="154" customWidth="1"/>
    <col min="9476" max="9476" width="11.28515625" style="154" customWidth="1"/>
    <col min="9477" max="9477" width="22.28515625" style="154" customWidth="1"/>
    <col min="9478" max="9478" width="8.7109375" style="154" bestFit="1" customWidth="1"/>
    <col min="9479" max="9479" width="4.28515625" style="154" customWidth="1"/>
    <col min="9480" max="9480" width="8.85546875" style="154" customWidth="1"/>
    <col min="9481" max="9492" width="4" style="154" customWidth="1"/>
    <col min="9493" max="9493" width="10.85546875" style="154" customWidth="1"/>
    <col min="9494" max="9728" width="9" style="154"/>
    <col min="9729" max="9729" width="17.7109375" style="154" customWidth="1"/>
    <col min="9730" max="9730" width="12.7109375" style="154" customWidth="1"/>
    <col min="9731" max="9731" width="11.7109375" style="154" customWidth="1"/>
    <col min="9732" max="9732" width="11.28515625" style="154" customWidth="1"/>
    <col min="9733" max="9733" width="22.28515625" style="154" customWidth="1"/>
    <col min="9734" max="9734" width="8.7109375" style="154" bestFit="1" customWidth="1"/>
    <col min="9735" max="9735" width="4.28515625" style="154" customWidth="1"/>
    <col min="9736" max="9736" width="8.85546875" style="154" customWidth="1"/>
    <col min="9737" max="9748" width="4" style="154" customWidth="1"/>
    <col min="9749" max="9749" width="10.85546875" style="154" customWidth="1"/>
    <col min="9750" max="9984" width="9" style="154"/>
    <col min="9985" max="9985" width="17.7109375" style="154" customWidth="1"/>
    <col min="9986" max="9986" width="12.7109375" style="154" customWidth="1"/>
    <col min="9987" max="9987" width="11.7109375" style="154" customWidth="1"/>
    <col min="9988" max="9988" width="11.28515625" style="154" customWidth="1"/>
    <col min="9989" max="9989" width="22.28515625" style="154" customWidth="1"/>
    <col min="9990" max="9990" width="8.7109375" style="154" bestFit="1" customWidth="1"/>
    <col min="9991" max="9991" width="4.28515625" style="154" customWidth="1"/>
    <col min="9992" max="9992" width="8.85546875" style="154" customWidth="1"/>
    <col min="9993" max="10004" width="4" style="154" customWidth="1"/>
    <col min="10005" max="10005" width="10.85546875" style="154" customWidth="1"/>
    <col min="10006" max="10240" width="9" style="154"/>
    <col min="10241" max="10241" width="17.7109375" style="154" customWidth="1"/>
    <col min="10242" max="10242" width="12.7109375" style="154" customWidth="1"/>
    <col min="10243" max="10243" width="11.7109375" style="154" customWidth="1"/>
    <col min="10244" max="10244" width="11.28515625" style="154" customWidth="1"/>
    <col min="10245" max="10245" width="22.28515625" style="154" customWidth="1"/>
    <col min="10246" max="10246" width="8.7109375" style="154" bestFit="1" customWidth="1"/>
    <col min="10247" max="10247" width="4.28515625" style="154" customWidth="1"/>
    <col min="10248" max="10248" width="8.85546875" style="154" customWidth="1"/>
    <col min="10249" max="10260" width="4" style="154" customWidth="1"/>
    <col min="10261" max="10261" width="10.85546875" style="154" customWidth="1"/>
    <col min="10262" max="10496" width="9" style="154"/>
    <col min="10497" max="10497" width="17.7109375" style="154" customWidth="1"/>
    <col min="10498" max="10498" width="12.7109375" style="154" customWidth="1"/>
    <col min="10499" max="10499" width="11.7109375" style="154" customWidth="1"/>
    <col min="10500" max="10500" width="11.28515625" style="154" customWidth="1"/>
    <col min="10501" max="10501" width="22.28515625" style="154" customWidth="1"/>
    <col min="10502" max="10502" width="8.7109375" style="154" bestFit="1" customWidth="1"/>
    <col min="10503" max="10503" width="4.28515625" style="154" customWidth="1"/>
    <col min="10504" max="10504" width="8.85546875" style="154" customWidth="1"/>
    <col min="10505" max="10516" width="4" style="154" customWidth="1"/>
    <col min="10517" max="10517" width="10.85546875" style="154" customWidth="1"/>
    <col min="10518" max="10752" width="9" style="154"/>
    <col min="10753" max="10753" width="17.7109375" style="154" customWidth="1"/>
    <col min="10754" max="10754" width="12.7109375" style="154" customWidth="1"/>
    <col min="10755" max="10755" width="11.7109375" style="154" customWidth="1"/>
    <col min="10756" max="10756" width="11.28515625" style="154" customWidth="1"/>
    <col min="10757" max="10757" width="22.28515625" style="154" customWidth="1"/>
    <col min="10758" max="10758" width="8.7109375" style="154" bestFit="1" customWidth="1"/>
    <col min="10759" max="10759" width="4.28515625" style="154" customWidth="1"/>
    <col min="10760" max="10760" width="8.85546875" style="154" customWidth="1"/>
    <col min="10761" max="10772" width="4" style="154" customWidth="1"/>
    <col min="10773" max="10773" width="10.85546875" style="154" customWidth="1"/>
    <col min="10774" max="11008" width="9" style="154"/>
    <col min="11009" max="11009" width="17.7109375" style="154" customWidth="1"/>
    <col min="11010" max="11010" width="12.7109375" style="154" customWidth="1"/>
    <col min="11011" max="11011" width="11.7109375" style="154" customWidth="1"/>
    <col min="11012" max="11012" width="11.28515625" style="154" customWidth="1"/>
    <col min="11013" max="11013" width="22.28515625" style="154" customWidth="1"/>
    <col min="11014" max="11014" width="8.7109375" style="154" bestFit="1" customWidth="1"/>
    <col min="11015" max="11015" width="4.28515625" style="154" customWidth="1"/>
    <col min="11016" max="11016" width="8.85546875" style="154" customWidth="1"/>
    <col min="11017" max="11028" width="4" style="154" customWidth="1"/>
    <col min="11029" max="11029" width="10.85546875" style="154" customWidth="1"/>
    <col min="11030" max="11264" width="9" style="154"/>
    <col min="11265" max="11265" width="17.7109375" style="154" customWidth="1"/>
    <col min="11266" max="11266" width="12.7109375" style="154" customWidth="1"/>
    <col min="11267" max="11267" width="11.7109375" style="154" customWidth="1"/>
    <col min="11268" max="11268" width="11.28515625" style="154" customWidth="1"/>
    <col min="11269" max="11269" width="22.28515625" style="154" customWidth="1"/>
    <col min="11270" max="11270" width="8.7109375" style="154" bestFit="1" customWidth="1"/>
    <col min="11271" max="11271" width="4.28515625" style="154" customWidth="1"/>
    <col min="11272" max="11272" width="8.85546875" style="154" customWidth="1"/>
    <col min="11273" max="11284" width="4" style="154" customWidth="1"/>
    <col min="11285" max="11285" width="10.85546875" style="154" customWidth="1"/>
    <col min="11286" max="11520" width="9" style="154"/>
    <col min="11521" max="11521" width="17.7109375" style="154" customWidth="1"/>
    <col min="11522" max="11522" width="12.7109375" style="154" customWidth="1"/>
    <col min="11523" max="11523" width="11.7109375" style="154" customWidth="1"/>
    <col min="11524" max="11524" width="11.28515625" style="154" customWidth="1"/>
    <col min="11525" max="11525" width="22.28515625" style="154" customWidth="1"/>
    <col min="11526" max="11526" width="8.7109375" style="154" bestFit="1" customWidth="1"/>
    <col min="11527" max="11527" width="4.28515625" style="154" customWidth="1"/>
    <col min="11528" max="11528" width="8.85546875" style="154" customWidth="1"/>
    <col min="11529" max="11540" width="4" style="154" customWidth="1"/>
    <col min="11541" max="11541" width="10.85546875" style="154" customWidth="1"/>
    <col min="11542" max="11776" width="9" style="154"/>
    <col min="11777" max="11777" width="17.7109375" style="154" customWidth="1"/>
    <col min="11778" max="11778" width="12.7109375" style="154" customWidth="1"/>
    <col min="11779" max="11779" width="11.7109375" style="154" customWidth="1"/>
    <col min="11780" max="11780" width="11.28515625" style="154" customWidth="1"/>
    <col min="11781" max="11781" width="22.28515625" style="154" customWidth="1"/>
    <col min="11782" max="11782" width="8.7109375" style="154" bestFit="1" customWidth="1"/>
    <col min="11783" max="11783" width="4.28515625" style="154" customWidth="1"/>
    <col min="11784" max="11784" width="8.85546875" style="154" customWidth="1"/>
    <col min="11785" max="11796" width="4" style="154" customWidth="1"/>
    <col min="11797" max="11797" width="10.85546875" style="154" customWidth="1"/>
    <col min="11798" max="12032" width="9" style="154"/>
    <col min="12033" max="12033" width="17.7109375" style="154" customWidth="1"/>
    <col min="12034" max="12034" width="12.7109375" style="154" customWidth="1"/>
    <col min="12035" max="12035" width="11.7109375" style="154" customWidth="1"/>
    <col min="12036" max="12036" width="11.28515625" style="154" customWidth="1"/>
    <col min="12037" max="12037" width="22.28515625" style="154" customWidth="1"/>
    <col min="12038" max="12038" width="8.7109375" style="154" bestFit="1" customWidth="1"/>
    <col min="12039" max="12039" width="4.28515625" style="154" customWidth="1"/>
    <col min="12040" max="12040" width="8.85546875" style="154" customWidth="1"/>
    <col min="12041" max="12052" width="4" style="154" customWidth="1"/>
    <col min="12053" max="12053" width="10.85546875" style="154" customWidth="1"/>
    <col min="12054" max="12288" width="9" style="154"/>
    <col min="12289" max="12289" width="17.7109375" style="154" customWidth="1"/>
    <col min="12290" max="12290" width="12.7109375" style="154" customWidth="1"/>
    <col min="12291" max="12291" width="11.7109375" style="154" customWidth="1"/>
    <col min="12292" max="12292" width="11.28515625" style="154" customWidth="1"/>
    <col min="12293" max="12293" width="22.28515625" style="154" customWidth="1"/>
    <col min="12294" max="12294" width="8.7109375" style="154" bestFit="1" customWidth="1"/>
    <col min="12295" max="12295" width="4.28515625" style="154" customWidth="1"/>
    <col min="12296" max="12296" width="8.85546875" style="154" customWidth="1"/>
    <col min="12297" max="12308" width="4" style="154" customWidth="1"/>
    <col min="12309" max="12309" width="10.85546875" style="154" customWidth="1"/>
    <col min="12310" max="12544" width="9" style="154"/>
    <col min="12545" max="12545" width="17.7109375" style="154" customWidth="1"/>
    <col min="12546" max="12546" width="12.7109375" style="154" customWidth="1"/>
    <col min="12547" max="12547" width="11.7109375" style="154" customWidth="1"/>
    <col min="12548" max="12548" width="11.28515625" style="154" customWidth="1"/>
    <col min="12549" max="12549" width="22.28515625" style="154" customWidth="1"/>
    <col min="12550" max="12550" width="8.7109375" style="154" bestFit="1" customWidth="1"/>
    <col min="12551" max="12551" width="4.28515625" style="154" customWidth="1"/>
    <col min="12552" max="12552" width="8.85546875" style="154" customWidth="1"/>
    <col min="12553" max="12564" width="4" style="154" customWidth="1"/>
    <col min="12565" max="12565" width="10.85546875" style="154" customWidth="1"/>
    <col min="12566" max="12800" width="9" style="154"/>
    <col min="12801" max="12801" width="17.7109375" style="154" customWidth="1"/>
    <col min="12802" max="12802" width="12.7109375" style="154" customWidth="1"/>
    <col min="12803" max="12803" width="11.7109375" style="154" customWidth="1"/>
    <col min="12804" max="12804" width="11.28515625" style="154" customWidth="1"/>
    <col min="12805" max="12805" width="22.28515625" style="154" customWidth="1"/>
    <col min="12806" max="12806" width="8.7109375" style="154" bestFit="1" customWidth="1"/>
    <col min="12807" max="12807" width="4.28515625" style="154" customWidth="1"/>
    <col min="12808" max="12808" width="8.85546875" style="154" customWidth="1"/>
    <col min="12809" max="12820" width="4" style="154" customWidth="1"/>
    <col min="12821" max="12821" width="10.85546875" style="154" customWidth="1"/>
    <col min="12822" max="13056" width="9" style="154"/>
    <col min="13057" max="13057" width="17.7109375" style="154" customWidth="1"/>
    <col min="13058" max="13058" width="12.7109375" style="154" customWidth="1"/>
    <col min="13059" max="13059" width="11.7109375" style="154" customWidth="1"/>
    <col min="13060" max="13060" width="11.28515625" style="154" customWidth="1"/>
    <col min="13061" max="13061" width="22.28515625" style="154" customWidth="1"/>
    <col min="13062" max="13062" width="8.7109375" style="154" bestFit="1" customWidth="1"/>
    <col min="13063" max="13063" width="4.28515625" style="154" customWidth="1"/>
    <col min="13064" max="13064" width="8.85546875" style="154" customWidth="1"/>
    <col min="13065" max="13076" width="4" style="154" customWidth="1"/>
    <col min="13077" max="13077" width="10.85546875" style="154" customWidth="1"/>
    <col min="13078" max="13312" width="9" style="154"/>
    <col min="13313" max="13313" width="17.7109375" style="154" customWidth="1"/>
    <col min="13314" max="13314" width="12.7109375" style="154" customWidth="1"/>
    <col min="13315" max="13315" width="11.7109375" style="154" customWidth="1"/>
    <col min="13316" max="13316" width="11.28515625" style="154" customWidth="1"/>
    <col min="13317" max="13317" width="22.28515625" style="154" customWidth="1"/>
    <col min="13318" max="13318" width="8.7109375" style="154" bestFit="1" customWidth="1"/>
    <col min="13319" max="13319" width="4.28515625" style="154" customWidth="1"/>
    <col min="13320" max="13320" width="8.85546875" style="154" customWidth="1"/>
    <col min="13321" max="13332" width="4" style="154" customWidth="1"/>
    <col min="13333" max="13333" width="10.85546875" style="154" customWidth="1"/>
    <col min="13334" max="13568" width="9" style="154"/>
    <col min="13569" max="13569" width="17.7109375" style="154" customWidth="1"/>
    <col min="13570" max="13570" width="12.7109375" style="154" customWidth="1"/>
    <col min="13571" max="13571" width="11.7109375" style="154" customWidth="1"/>
    <col min="13572" max="13572" width="11.28515625" style="154" customWidth="1"/>
    <col min="13573" max="13573" width="22.28515625" style="154" customWidth="1"/>
    <col min="13574" max="13574" width="8.7109375" style="154" bestFit="1" customWidth="1"/>
    <col min="13575" max="13575" width="4.28515625" style="154" customWidth="1"/>
    <col min="13576" max="13576" width="8.85546875" style="154" customWidth="1"/>
    <col min="13577" max="13588" width="4" style="154" customWidth="1"/>
    <col min="13589" max="13589" width="10.85546875" style="154" customWidth="1"/>
    <col min="13590" max="13824" width="9" style="154"/>
    <col min="13825" max="13825" width="17.7109375" style="154" customWidth="1"/>
    <col min="13826" max="13826" width="12.7109375" style="154" customWidth="1"/>
    <col min="13827" max="13827" width="11.7109375" style="154" customWidth="1"/>
    <col min="13828" max="13828" width="11.28515625" style="154" customWidth="1"/>
    <col min="13829" max="13829" width="22.28515625" style="154" customWidth="1"/>
    <col min="13830" max="13830" width="8.7109375" style="154" bestFit="1" customWidth="1"/>
    <col min="13831" max="13831" width="4.28515625" style="154" customWidth="1"/>
    <col min="13832" max="13832" width="8.85546875" style="154" customWidth="1"/>
    <col min="13833" max="13844" width="4" style="154" customWidth="1"/>
    <col min="13845" max="13845" width="10.85546875" style="154" customWidth="1"/>
    <col min="13846" max="14080" width="9" style="154"/>
    <col min="14081" max="14081" width="17.7109375" style="154" customWidth="1"/>
    <col min="14082" max="14082" width="12.7109375" style="154" customWidth="1"/>
    <col min="14083" max="14083" width="11.7109375" style="154" customWidth="1"/>
    <col min="14084" max="14084" width="11.28515625" style="154" customWidth="1"/>
    <col min="14085" max="14085" width="22.28515625" style="154" customWidth="1"/>
    <col min="14086" max="14086" width="8.7109375" style="154" bestFit="1" customWidth="1"/>
    <col min="14087" max="14087" width="4.28515625" style="154" customWidth="1"/>
    <col min="14088" max="14088" width="8.85546875" style="154" customWidth="1"/>
    <col min="14089" max="14100" width="4" style="154" customWidth="1"/>
    <col min="14101" max="14101" width="10.85546875" style="154" customWidth="1"/>
    <col min="14102" max="14336" width="9" style="154"/>
    <col min="14337" max="14337" width="17.7109375" style="154" customWidth="1"/>
    <col min="14338" max="14338" width="12.7109375" style="154" customWidth="1"/>
    <col min="14339" max="14339" width="11.7109375" style="154" customWidth="1"/>
    <col min="14340" max="14340" width="11.28515625" style="154" customWidth="1"/>
    <col min="14341" max="14341" width="22.28515625" style="154" customWidth="1"/>
    <col min="14342" max="14342" width="8.7109375" style="154" bestFit="1" customWidth="1"/>
    <col min="14343" max="14343" width="4.28515625" style="154" customWidth="1"/>
    <col min="14344" max="14344" width="8.85546875" style="154" customWidth="1"/>
    <col min="14345" max="14356" width="4" style="154" customWidth="1"/>
    <col min="14357" max="14357" width="10.85546875" style="154" customWidth="1"/>
    <col min="14358" max="14592" width="9" style="154"/>
    <col min="14593" max="14593" width="17.7109375" style="154" customWidth="1"/>
    <col min="14594" max="14594" width="12.7109375" style="154" customWidth="1"/>
    <col min="14595" max="14595" width="11.7109375" style="154" customWidth="1"/>
    <col min="14596" max="14596" width="11.28515625" style="154" customWidth="1"/>
    <col min="14597" max="14597" width="22.28515625" style="154" customWidth="1"/>
    <col min="14598" max="14598" width="8.7109375" style="154" bestFit="1" customWidth="1"/>
    <col min="14599" max="14599" width="4.28515625" style="154" customWidth="1"/>
    <col min="14600" max="14600" width="8.85546875" style="154" customWidth="1"/>
    <col min="14601" max="14612" width="4" style="154" customWidth="1"/>
    <col min="14613" max="14613" width="10.85546875" style="154" customWidth="1"/>
    <col min="14614" max="14848" width="9" style="154"/>
    <col min="14849" max="14849" width="17.7109375" style="154" customWidth="1"/>
    <col min="14850" max="14850" width="12.7109375" style="154" customWidth="1"/>
    <col min="14851" max="14851" width="11.7109375" style="154" customWidth="1"/>
    <col min="14852" max="14852" width="11.28515625" style="154" customWidth="1"/>
    <col min="14853" max="14853" width="22.28515625" style="154" customWidth="1"/>
    <col min="14854" max="14854" width="8.7109375" style="154" bestFit="1" customWidth="1"/>
    <col min="14855" max="14855" width="4.28515625" style="154" customWidth="1"/>
    <col min="14856" max="14856" width="8.85546875" style="154" customWidth="1"/>
    <col min="14857" max="14868" width="4" style="154" customWidth="1"/>
    <col min="14869" max="14869" width="10.85546875" style="154" customWidth="1"/>
    <col min="14870" max="15104" width="9" style="154"/>
    <col min="15105" max="15105" width="17.7109375" style="154" customWidth="1"/>
    <col min="15106" max="15106" width="12.7109375" style="154" customWidth="1"/>
    <col min="15107" max="15107" width="11.7109375" style="154" customWidth="1"/>
    <col min="15108" max="15108" width="11.28515625" style="154" customWidth="1"/>
    <col min="15109" max="15109" width="22.28515625" style="154" customWidth="1"/>
    <col min="15110" max="15110" width="8.7109375" style="154" bestFit="1" customWidth="1"/>
    <col min="15111" max="15111" width="4.28515625" style="154" customWidth="1"/>
    <col min="15112" max="15112" width="8.85546875" style="154" customWidth="1"/>
    <col min="15113" max="15124" width="4" style="154" customWidth="1"/>
    <col min="15125" max="15125" width="10.85546875" style="154" customWidth="1"/>
    <col min="15126" max="15360" width="9" style="154"/>
    <col min="15361" max="15361" width="17.7109375" style="154" customWidth="1"/>
    <col min="15362" max="15362" width="12.7109375" style="154" customWidth="1"/>
    <col min="15363" max="15363" width="11.7109375" style="154" customWidth="1"/>
    <col min="15364" max="15364" width="11.28515625" style="154" customWidth="1"/>
    <col min="15365" max="15365" width="22.28515625" style="154" customWidth="1"/>
    <col min="15366" max="15366" width="8.7109375" style="154" bestFit="1" customWidth="1"/>
    <col min="15367" max="15367" width="4.28515625" style="154" customWidth="1"/>
    <col min="15368" max="15368" width="8.85546875" style="154" customWidth="1"/>
    <col min="15369" max="15380" width="4" style="154" customWidth="1"/>
    <col min="15381" max="15381" width="10.85546875" style="154" customWidth="1"/>
    <col min="15382" max="15616" width="9" style="154"/>
    <col min="15617" max="15617" width="17.7109375" style="154" customWidth="1"/>
    <col min="15618" max="15618" width="12.7109375" style="154" customWidth="1"/>
    <col min="15619" max="15619" width="11.7109375" style="154" customWidth="1"/>
    <col min="15620" max="15620" width="11.28515625" style="154" customWidth="1"/>
    <col min="15621" max="15621" width="22.28515625" style="154" customWidth="1"/>
    <col min="15622" max="15622" width="8.7109375" style="154" bestFit="1" customWidth="1"/>
    <col min="15623" max="15623" width="4.28515625" style="154" customWidth="1"/>
    <col min="15624" max="15624" width="8.85546875" style="154" customWidth="1"/>
    <col min="15625" max="15636" width="4" style="154" customWidth="1"/>
    <col min="15637" max="15637" width="10.85546875" style="154" customWidth="1"/>
    <col min="15638" max="15872" width="9" style="154"/>
    <col min="15873" max="15873" width="17.7109375" style="154" customWidth="1"/>
    <col min="15874" max="15874" width="12.7109375" style="154" customWidth="1"/>
    <col min="15875" max="15875" width="11.7109375" style="154" customWidth="1"/>
    <col min="15876" max="15876" width="11.28515625" style="154" customWidth="1"/>
    <col min="15877" max="15877" width="22.28515625" style="154" customWidth="1"/>
    <col min="15878" max="15878" width="8.7109375" style="154" bestFit="1" customWidth="1"/>
    <col min="15879" max="15879" width="4.28515625" style="154" customWidth="1"/>
    <col min="15880" max="15880" width="8.85546875" style="154" customWidth="1"/>
    <col min="15881" max="15892" width="4" style="154" customWidth="1"/>
    <col min="15893" max="15893" width="10.85546875" style="154" customWidth="1"/>
    <col min="15894" max="16128" width="9" style="154"/>
    <col min="16129" max="16129" width="17.7109375" style="154" customWidth="1"/>
    <col min="16130" max="16130" width="12.7109375" style="154" customWidth="1"/>
    <col min="16131" max="16131" width="11.7109375" style="154" customWidth="1"/>
    <col min="16132" max="16132" width="11.28515625" style="154" customWidth="1"/>
    <col min="16133" max="16133" width="22.28515625" style="154" customWidth="1"/>
    <col min="16134" max="16134" width="8.7109375" style="154" bestFit="1" customWidth="1"/>
    <col min="16135" max="16135" width="4.28515625" style="154" customWidth="1"/>
    <col min="16136" max="16136" width="8.85546875" style="154" customWidth="1"/>
    <col min="16137" max="16148" width="4" style="154" customWidth="1"/>
    <col min="16149" max="16149" width="10.85546875" style="154" customWidth="1"/>
    <col min="16150" max="16384" width="9" style="154"/>
  </cols>
  <sheetData>
    <row r="1" spans="1:26" ht="20.25">
      <c r="A1" s="1127" t="s">
        <v>1053</v>
      </c>
      <c r="B1" s="1127"/>
      <c r="C1" s="1127"/>
      <c r="D1" s="1127"/>
      <c r="E1" s="1127"/>
      <c r="F1" s="1127"/>
      <c r="G1" s="1127"/>
      <c r="H1" s="1127"/>
      <c r="I1" s="1127"/>
      <c r="J1" s="1127"/>
      <c r="K1" s="1127"/>
      <c r="L1" s="1127"/>
      <c r="M1" s="1127"/>
      <c r="N1" s="1127"/>
      <c r="O1" s="1127"/>
      <c r="P1" s="1127"/>
      <c r="Q1" s="1127"/>
      <c r="R1" s="1127"/>
      <c r="S1" s="1127"/>
      <c r="T1" s="1127"/>
      <c r="U1" s="1127"/>
    </row>
    <row r="2" spans="1:26" ht="20.25">
      <c r="A2" s="1593" t="s">
        <v>1054</v>
      </c>
      <c r="B2" s="1593"/>
      <c r="C2" s="1593"/>
      <c r="D2" s="1593"/>
      <c r="E2" s="223"/>
      <c r="F2" s="1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1"/>
    </row>
    <row r="3" spans="1:26" ht="20.25">
      <c r="A3" s="1594" t="s">
        <v>1055</v>
      </c>
      <c r="B3" s="1594"/>
      <c r="C3" s="1594"/>
      <c r="D3" s="1594"/>
      <c r="E3" s="1594"/>
      <c r="F3" s="1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1"/>
    </row>
    <row r="4" spans="1:26" ht="18.75">
      <c r="A4" s="1247" t="s">
        <v>44</v>
      </c>
      <c r="B4" s="1246" t="s">
        <v>45</v>
      </c>
      <c r="C4" s="1246" t="s">
        <v>46</v>
      </c>
      <c r="D4" s="1246" t="s">
        <v>47</v>
      </c>
      <c r="E4" s="1246" t="s">
        <v>48</v>
      </c>
      <c r="F4" s="1246"/>
      <c r="G4" s="1246"/>
      <c r="H4" s="1129" t="s">
        <v>1424</v>
      </c>
      <c r="I4" s="1129" t="s">
        <v>50</v>
      </c>
      <c r="J4" s="1129"/>
      <c r="K4" s="1129"/>
      <c r="L4" s="1129"/>
      <c r="M4" s="1129"/>
      <c r="N4" s="1129"/>
      <c r="O4" s="1129"/>
      <c r="P4" s="1129"/>
      <c r="Q4" s="1129"/>
      <c r="R4" s="1129"/>
      <c r="S4" s="1129"/>
      <c r="T4" s="1129"/>
      <c r="U4" s="1247" t="s">
        <v>153</v>
      </c>
    </row>
    <row r="5" spans="1:26">
      <c r="A5" s="1248"/>
      <c r="B5" s="1246"/>
      <c r="C5" s="1246"/>
      <c r="D5" s="1246"/>
      <c r="E5" s="1247" t="s">
        <v>52</v>
      </c>
      <c r="F5" s="1595" t="s">
        <v>53</v>
      </c>
      <c r="G5" s="1129" t="s">
        <v>54</v>
      </c>
      <c r="H5" s="1129"/>
      <c r="I5" s="1129" t="s">
        <v>55</v>
      </c>
      <c r="J5" s="1129" t="s">
        <v>56</v>
      </c>
      <c r="K5" s="1129" t="s">
        <v>57</v>
      </c>
      <c r="L5" s="1129" t="s">
        <v>58</v>
      </c>
      <c r="M5" s="1129" t="s">
        <v>59</v>
      </c>
      <c r="N5" s="1129" t="s">
        <v>60</v>
      </c>
      <c r="O5" s="1129" t="s">
        <v>61</v>
      </c>
      <c r="P5" s="1129" t="s">
        <v>62</v>
      </c>
      <c r="Q5" s="1129" t="s">
        <v>63</v>
      </c>
      <c r="R5" s="1129" t="s">
        <v>64</v>
      </c>
      <c r="S5" s="1129" t="s">
        <v>65</v>
      </c>
      <c r="T5" s="1129" t="s">
        <v>66</v>
      </c>
      <c r="U5" s="1248"/>
    </row>
    <row r="6" spans="1:26" ht="34.5" customHeight="1">
      <c r="A6" s="1249"/>
      <c r="B6" s="1246"/>
      <c r="C6" s="1246"/>
      <c r="D6" s="1246"/>
      <c r="E6" s="1249"/>
      <c r="F6" s="1596"/>
      <c r="G6" s="1129"/>
      <c r="H6" s="1129"/>
      <c r="I6" s="1129"/>
      <c r="J6" s="1129"/>
      <c r="K6" s="1129"/>
      <c r="L6" s="1129"/>
      <c r="M6" s="1129"/>
      <c r="N6" s="1129"/>
      <c r="O6" s="1129"/>
      <c r="P6" s="1129"/>
      <c r="Q6" s="1129"/>
      <c r="R6" s="1129"/>
      <c r="S6" s="1129"/>
      <c r="T6" s="1129"/>
      <c r="U6" s="1249"/>
    </row>
    <row r="7" spans="1:26" ht="75">
      <c r="A7" s="1586" t="s">
        <v>1056</v>
      </c>
      <c r="B7" s="1586" t="s">
        <v>1057</v>
      </c>
      <c r="C7" s="1586" t="s">
        <v>1058</v>
      </c>
      <c r="D7" s="1586" t="s">
        <v>1059</v>
      </c>
      <c r="E7" s="167" t="s">
        <v>1060</v>
      </c>
      <c r="F7" s="168">
        <f>3*50*20</f>
        <v>3000</v>
      </c>
      <c r="G7" s="1560" t="s">
        <v>77</v>
      </c>
      <c r="H7" s="1590" t="s">
        <v>1061</v>
      </c>
      <c r="I7" s="1564"/>
      <c r="J7" s="1566">
        <v>2000</v>
      </c>
      <c r="K7" s="1545"/>
      <c r="L7" s="1545"/>
      <c r="M7" s="1566">
        <v>2000</v>
      </c>
      <c r="N7" s="1545"/>
      <c r="O7" s="1545"/>
      <c r="P7" s="1566">
        <v>2000</v>
      </c>
      <c r="Q7" s="1564"/>
      <c r="R7" s="1564"/>
      <c r="S7" s="1564"/>
      <c r="T7" s="1564"/>
      <c r="U7" s="1581" t="s">
        <v>1062</v>
      </c>
      <c r="V7" s="169"/>
      <c r="W7" s="169"/>
      <c r="X7" s="169"/>
      <c r="Y7" s="169"/>
      <c r="Z7" s="169"/>
    </row>
    <row r="8" spans="1:26" ht="18.75">
      <c r="A8" s="1558"/>
      <c r="B8" s="1558"/>
      <c r="C8" s="1558"/>
      <c r="D8" s="1558"/>
      <c r="E8" s="167" t="s">
        <v>1063</v>
      </c>
      <c r="F8" s="168">
        <v>1500</v>
      </c>
      <c r="G8" s="1589"/>
      <c r="H8" s="1591"/>
      <c r="I8" s="1585"/>
      <c r="J8" s="1584"/>
      <c r="K8" s="1583"/>
      <c r="L8" s="1583"/>
      <c r="M8" s="1584"/>
      <c r="N8" s="1583"/>
      <c r="O8" s="1583"/>
      <c r="P8" s="1584"/>
      <c r="Q8" s="1585"/>
      <c r="R8" s="1585"/>
      <c r="S8" s="1585"/>
      <c r="T8" s="1585"/>
      <c r="U8" s="1548"/>
      <c r="V8" s="169"/>
      <c r="W8" s="169"/>
      <c r="X8" s="169"/>
      <c r="Y8" s="169"/>
      <c r="Z8" s="169"/>
    </row>
    <row r="9" spans="1:26" ht="18.75">
      <c r="A9" s="1558"/>
      <c r="B9" s="1558"/>
      <c r="C9" s="1558"/>
      <c r="D9" s="1558"/>
      <c r="E9" s="167" t="s">
        <v>1064</v>
      </c>
      <c r="F9" s="168">
        <f>3*500</f>
        <v>1500</v>
      </c>
      <c r="G9" s="1561"/>
      <c r="H9" s="1592"/>
      <c r="I9" s="1565"/>
      <c r="J9" s="1567"/>
      <c r="K9" s="1546"/>
      <c r="L9" s="1546"/>
      <c r="M9" s="1567"/>
      <c r="N9" s="1546"/>
      <c r="O9" s="1546"/>
      <c r="P9" s="1567"/>
      <c r="Q9" s="1565"/>
      <c r="R9" s="1565"/>
      <c r="S9" s="1565"/>
      <c r="T9" s="1565"/>
      <c r="U9" s="1548"/>
      <c r="V9" s="169"/>
      <c r="W9" s="169"/>
      <c r="X9" s="169"/>
      <c r="Y9" s="169"/>
      <c r="Z9" s="169"/>
    </row>
    <row r="10" spans="1:26" ht="18.75">
      <c r="A10" s="1587"/>
      <c r="B10" s="1588"/>
      <c r="C10" s="1588"/>
      <c r="D10" s="1588"/>
      <c r="E10" s="170" t="s">
        <v>1065</v>
      </c>
      <c r="F10" s="171">
        <f>SUM(F7:F9)</f>
        <v>6000</v>
      </c>
      <c r="G10" s="172"/>
      <c r="H10" s="172"/>
      <c r="I10" s="173"/>
      <c r="J10" s="174"/>
      <c r="K10" s="175"/>
      <c r="L10" s="176"/>
      <c r="M10" s="174"/>
      <c r="N10" s="176"/>
      <c r="O10" s="176"/>
      <c r="P10" s="174"/>
      <c r="Q10" s="176"/>
      <c r="R10" s="176"/>
      <c r="S10" s="176"/>
      <c r="T10" s="176"/>
      <c r="U10" s="1582"/>
      <c r="V10" s="177"/>
      <c r="W10" s="177"/>
      <c r="X10" s="177"/>
      <c r="Y10" s="177"/>
      <c r="Z10" s="177"/>
    </row>
    <row r="11" spans="1:26" s="28" customFormat="1" ht="37.5">
      <c r="A11" s="1172" t="s">
        <v>1066</v>
      </c>
      <c r="B11" s="1160" t="s">
        <v>1067</v>
      </c>
      <c r="C11" s="1172" t="s">
        <v>1068</v>
      </c>
      <c r="D11" s="1160" t="s">
        <v>1069</v>
      </c>
      <c r="E11" s="190" t="s">
        <v>1070</v>
      </c>
      <c r="F11" s="191">
        <v>5000</v>
      </c>
      <c r="G11" s="1572" t="s">
        <v>77</v>
      </c>
      <c r="H11" s="1577">
        <v>22658</v>
      </c>
      <c r="I11" s="1569"/>
      <c r="J11" s="1569"/>
      <c r="K11" s="1569"/>
      <c r="L11" s="1578">
        <f>F15</f>
        <v>9700</v>
      </c>
      <c r="M11" s="1569"/>
      <c r="N11" s="1569"/>
      <c r="O11" s="1569"/>
      <c r="P11" s="1569"/>
      <c r="Q11" s="1569"/>
      <c r="R11" s="1569"/>
      <c r="S11" s="1569"/>
      <c r="T11" s="1569"/>
      <c r="U11" s="1191" t="s">
        <v>1071</v>
      </c>
    </row>
    <row r="12" spans="1:26" s="28" customFormat="1" ht="37.5">
      <c r="A12" s="1173"/>
      <c r="B12" s="1160"/>
      <c r="C12" s="1173"/>
      <c r="D12" s="1160"/>
      <c r="E12" s="197" t="s">
        <v>1072</v>
      </c>
      <c r="F12" s="191">
        <v>2000</v>
      </c>
      <c r="G12" s="1573"/>
      <c r="H12" s="1576"/>
      <c r="I12" s="1570"/>
      <c r="J12" s="1570"/>
      <c r="K12" s="1570"/>
      <c r="L12" s="1579"/>
      <c r="M12" s="1570"/>
      <c r="N12" s="1570"/>
      <c r="O12" s="1570"/>
      <c r="P12" s="1570"/>
      <c r="Q12" s="1570"/>
      <c r="R12" s="1570"/>
      <c r="S12" s="1570"/>
      <c r="T12" s="1570"/>
      <c r="U12" s="1192"/>
    </row>
    <row r="13" spans="1:26" s="28" customFormat="1" ht="56.25">
      <c r="A13" s="1173"/>
      <c r="B13" s="1160"/>
      <c r="C13" s="1173"/>
      <c r="D13" s="1160"/>
      <c r="E13" s="197" t="s">
        <v>1073</v>
      </c>
      <c r="F13" s="191">
        <v>2100</v>
      </c>
      <c r="G13" s="1573"/>
      <c r="H13" s="1576"/>
      <c r="I13" s="1570"/>
      <c r="J13" s="1570"/>
      <c r="K13" s="1570"/>
      <c r="L13" s="1579"/>
      <c r="M13" s="1570"/>
      <c r="N13" s="1570"/>
      <c r="O13" s="1570"/>
      <c r="P13" s="1570"/>
      <c r="Q13" s="1570"/>
      <c r="R13" s="1570"/>
      <c r="S13" s="1570"/>
      <c r="T13" s="1570"/>
      <c r="U13" s="1192"/>
    </row>
    <row r="14" spans="1:26" s="28" customFormat="1" ht="18.75">
      <c r="A14" s="1173"/>
      <c r="B14" s="1160"/>
      <c r="C14" s="1173"/>
      <c r="D14" s="1160"/>
      <c r="E14" s="197" t="s">
        <v>1074</v>
      </c>
      <c r="F14" s="191">
        <v>600</v>
      </c>
      <c r="G14" s="1574"/>
      <c r="H14" s="1576"/>
      <c r="I14" s="1570"/>
      <c r="J14" s="1570"/>
      <c r="K14" s="1571"/>
      <c r="L14" s="1580"/>
      <c r="M14" s="1571"/>
      <c r="N14" s="1571"/>
      <c r="O14" s="1571"/>
      <c r="P14" s="1571"/>
      <c r="Q14" s="1571"/>
      <c r="R14" s="1571"/>
      <c r="S14" s="1571"/>
      <c r="T14" s="1571"/>
      <c r="U14" s="1192"/>
    </row>
    <row r="15" spans="1:26" s="178" customFormat="1" ht="18.75">
      <c r="A15" s="1174"/>
      <c r="B15" s="1160"/>
      <c r="C15" s="1174"/>
      <c r="D15" s="1160"/>
      <c r="E15" s="449" t="s">
        <v>1065</v>
      </c>
      <c r="F15" s="450">
        <f>SUM(F11:F14)</f>
        <v>9700</v>
      </c>
      <c r="G15" s="451"/>
      <c r="H15" s="451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261"/>
    </row>
    <row r="16" spans="1:26" s="28" customFormat="1" ht="37.5">
      <c r="A16" s="1172" t="s">
        <v>1075</v>
      </c>
      <c r="B16" s="1160" t="s">
        <v>1076</v>
      </c>
      <c r="C16" s="1172" t="s">
        <v>1077</v>
      </c>
      <c r="D16" s="1160" t="s">
        <v>1078</v>
      </c>
      <c r="E16" s="190" t="s">
        <v>1079</v>
      </c>
      <c r="F16" s="191">
        <v>3000</v>
      </c>
      <c r="G16" s="1572" t="s">
        <v>77</v>
      </c>
      <c r="H16" s="1577" t="s">
        <v>1080</v>
      </c>
      <c r="I16" s="1569"/>
      <c r="J16" s="1569"/>
      <c r="K16" s="1569"/>
      <c r="L16" s="1569"/>
      <c r="M16" s="1569">
        <f>F20</f>
        <v>5000</v>
      </c>
      <c r="N16" s="1569"/>
      <c r="O16" s="1569"/>
      <c r="P16" s="1569"/>
      <c r="Q16" s="1569"/>
      <c r="R16" s="1569"/>
      <c r="S16" s="1569"/>
      <c r="T16" s="1569"/>
      <c r="U16" s="1191" t="s">
        <v>1071</v>
      </c>
    </row>
    <row r="17" spans="1:26" s="28" customFormat="1" ht="18.75">
      <c r="A17" s="1173"/>
      <c r="B17" s="1160"/>
      <c r="C17" s="1173"/>
      <c r="D17" s="1160"/>
      <c r="E17" s="197" t="s">
        <v>1081</v>
      </c>
      <c r="F17" s="191">
        <v>2000</v>
      </c>
      <c r="G17" s="1573"/>
      <c r="H17" s="1576"/>
      <c r="I17" s="1570"/>
      <c r="J17" s="1570"/>
      <c r="K17" s="1570"/>
      <c r="L17" s="1570"/>
      <c r="M17" s="1570"/>
      <c r="N17" s="1570"/>
      <c r="O17" s="1570"/>
      <c r="P17" s="1570"/>
      <c r="Q17" s="1570"/>
      <c r="R17" s="1570"/>
      <c r="S17" s="1570"/>
      <c r="T17" s="1570"/>
      <c r="U17" s="1192"/>
    </row>
    <row r="18" spans="1:26" s="28" customFormat="1" ht="18.75">
      <c r="A18" s="1173"/>
      <c r="B18" s="1160"/>
      <c r="C18" s="1173"/>
      <c r="D18" s="1160"/>
      <c r="E18" s="197"/>
      <c r="F18" s="191"/>
      <c r="G18" s="1573"/>
      <c r="H18" s="1576"/>
      <c r="I18" s="1570"/>
      <c r="J18" s="1570"/>
      <c r="K18" s="1570"/>
      <c r="L18" s="1570"/>
      <c r="M18" s="1570"/>
      <c r="N18" s="1570"/>
      <c r="O18" s="1570"/>
      <c r="P18" s="1570"/>
      <c r="Q18" s="1570"/>
      <c r="R18" s="1570"/>
      <c r="S18" s="1570"/>
      <c r="T18" s="1570"/>
      <c r="U18" s="1192"/>
    </row>
    <row r="19" spans="1:26" s="28" customFormat="1" ht="18.75">
      <c r="A19" s="1173"/>
      <c r="B19" s="1160"/>
      <c r="C19" s="1173"/>
      <c r="D19" s="1160"/>
      <c r="E19" s="197"/>
      <c r="F19" s="191"/>
      <c r="G19" s="1574"/>
      <c r="H19" s="1576"/>
      <c r="I19" s="1570"/>
      <c r="J19" s="1570"/>
      <c r="K19" s="1571"/>
      <c r="L19" s="1571"/>
      <c r="M19" s="1571"/>
      <c r="N19" s="1571"/>
      <c r="O19" s="1571"/>
      <c r="P19" s="1571"/>
      <c r="Q19" s="1571"/>
      <c r="R19" s="1571"/>
      <c r="S19" s="1571"/>
      <c r="T19" s="1571"/>
      <c r="U19" s="1192"/>
    </row>
    <row r="20" spans="1:26" s="178" customFormat="1" ht="18.75">
      <c r="A20" s="1174"/>
      <c r="B20" s="1160"/>
      <c r="C20" s="1174"/>
      <c r="D20" s="1160"/>
      <c r="E20" s="449" t="s">
        <v>1065</v>
      </c>
      <c r="F20" s="450">
        <f>SUM(F16:F19)</f>
        <v>5000</v>
      </c>
      <c r="G20" s="451"/>
      <c r="H20" s="451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261"/>
    </row>
    <row r="21" spans="1:26" s="28" customFormat="1" ht="37.5">
      <c r="A21" s="1172" t="s">
        <v>1082</v>
      </c>
      <c r="B21" s="1160" t="s">
        <v>1083</v>
      </c>
      <c r="C21" s="1172" t="s">
        <v>1084</v>
      </c>
      <c r="D21" s="1160" t="s">
        <v>1085</v>
      </c>
      <c r="E21" s="190" t="s">
        <v>1086</v>
      </c>
      <c r="F21" s="191">
        <v>6400</v>
      </c>
      <c r="G21" s="1572" t="s">
        <v>77</v>
      </c>
      <c r="H21" s="1575" t="s">
        <v>1087</v>
      </c>
      <c r="I21" s="1569"/>
      <c r="J21" s="1569"/>
      <c r="K21" s="1569">
        <v>6800</v>
      </c>
      <c r="L21" s="1569"/>
      <c r="M21" s="1569"/>
      <c r="N21" s="1569"/>
      <c r="O21" s="1569"/>
      <c r="P21" s="1569">
        <v>6800</v>
      </c>
      <c r="Q21" s="1569"/>
      <c r="R21" s="1569"/>
      <c r="S21" s="1569"/>
      <c r="T21" s="1569"/>
      <c r="U21" s="1191" t="s">
        <v>1088</v>
      </c>
    </row>
    <row r="22" spans="1:26" s="28" customFormat="1" ht="37.5">
      <c r="A22" s="1173"/>
      <c r="B22" s="1160"/>
      <c r="C22" s="1173"/>
      <c r="D22" s="1160"/>
      <c r="E22" s="197" t="s">
        <v>1089</v>
      </c>
      <c r="F22" s="191">
        <v>3200</v>
      </c>
      <c r="G22" s="1573"/>
      <c r="H22" s="1576"/>
      <c r="I22" s="1570"/>
      <c r="J22" s="1570"/>
      <c r="K22" s="1570"/>
      <c r="L22" s="1570"/>
      <c r="M22" s="1570"/>
      <c r="N22" s="1570"/>
      <c r="O22" s="1570"/>
      <c r="P22" s="1570"/>
      <c r="Q22" s="1570"/>
      <c r="R22" s="1570"/>
      <c r="S22" s="1570"/>
      <c r="T22" s="1570"/>
      <c r="U22" s="1192"/>
    </row>
    <row r="23" spans="1:26" s="28" customFormat="1" ht="18.75">
      <c r="A23" s="1173"/>
      <c r="B23" s="1160"/>
      <c r="C23" s="1173"/>
      <c r="D23" s="1160"/>
      <c r="E23" s="197" t="s">
        <v>1090</v>
      </c>
      <c r="F23" s="191">
        <v>2000</v>
      </c>
      <c r="G23" s="1573"/>
      <c r="H23" s="1576"/>
      <c r="I23" s="1570"/>
      <c r="J23" s="1570"/>
      <c r="K23" s="1570"/>
      <c r="L23" s="1570"/>
      <c r="M23" s="1570"/>
      <c r="N23" s="1570"/>
      <c r="O23" s="1570"/>
      <c r="P23" s="1570"/>
      <c r="Q23" s="1570"/>
      <c r="R23" s="1570"/>
      <c r="S23" s="1570"/>
      <c r="T23" s="1570"/>
      <c r="U23" s="1192"/>
    </row>
    <row r="24" spans="1:26" s="28" customFormat="1" ht="18.75">
      <c r="A24" s="1173"/>
      <c r="B24" s="1160"/>
      <c r="C24" s="1173"/>
      <c r="D24" s="1160"/>
      <c r="E24" s="197" t="s">
        <v>1081</v>
      </c>
      <c r="F24" s="191">
        <v>2000</v>
      </c>
      <c r="G24" s="1574"/>
      <c r="H24" s="1576"/>
      <c r="I24" s="1570"/>
      <c r="J24" s="1570"/>
      <c r="K24" s="1571"/>
      <c r="L24" s="1571"/>
      <c r="M24" s="1571"/>
      <c r="N24" s="1571"/>
      <c r="O24" s="1571"/>
      <c r="P24" s="1571"/>
      <c r="Q24" s="1571"/>
      <c r="R24" s="1571"/>
      <c r="S24" s="1571"/>
      <c r="T24" s="1571"/>
      <c r="U24" s="1192"/>
    </row>
    <row r="25" spans="1:26" s="28" customFormat="1" ht="18.75">
      <c r="A25" s="1174"/>
      <c r="B25" s="1160"/>
      <c r="C25" s="1174"/>
      <c r="D25" s="1160"/>
      <c r="E25" s="449" t="s">
        <v>1065</v>
      </c>
      <c r="F25" s="450">
        <f>SUM(F21:F24)</f>
        <v>13600</v>
      </c>
      <c r="G25" s="451"/>
      <c r="H25" s="451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261"/>
    </row>
    <row r="26" spans="1:26" s="28" customFormat="1" ht="57.75">
      <c r="A26" s="1550" t="s">
        <v>1091</v>
      </c>
      <c r="B26" s="1551"/>
      <c r="C26" s="1551"/>
      <c r="D26" s="1552"/>
      <c r="E26" s="453" t="s">
        <v>1092</v>
      </c>
      <c r="F26" s="454">
        <f>F10+F15+F20+F25</f>
        <v>34300</v>
      </c>
      <c r="G26" s="455"/>
      <c r="H26" s="455"/>
      <c r="I26" s="452">
        <f>SUM(I16:I20)</f>
        <v>0</v>
      </c>
      <c r="J26" s="452">
        <f>J7+J11+J16+J21</f>
        <v>2000</v>
      </c>
      <c r="K26" s="452">
        <f t="shared" ref="K26:T26" si="0">K7+K11+K16+K21</f>
        <v>6800</v>
      </c>
      <c r="L26" s="452">
        <f t="shared" si="0"/>
        <v>9700</v>
      </c>
      <c r="M26" s="452">
        <f t="shared" si="0"/>
        <v>7000</v>
      </c>
      <c r="N26" s="452">
        <f t="shared" si="0"/>
        <v>0</v>
      </c>
      <c r="O26" s="452">
        <f t="shared" si="0"/>
        <v>0</v>
      </c>
      <c r="P26" s="452">
        <f t="shared" si="0"/>
        <v>8800</v>
      </c>
      <c r="Q26" s="452">
        <f t="shared" si="0"/>
        <v>0</v>
      </c>
      <c r="R26" s="452">
        <f t="shared" si="0"/>
        <v>0</v>
      </c>
      <c r="S26" s="452">
        <f t="shared" si="0"/>
        <v>0</v>
      </c>
      <c r="T26" s="452">
        <f t="shared" si="0"/>
        <v>0</v>
      </c>
      <c r="U26" s="272"/>
    </row>
    <row r="27" spans="1:26" ht="18.75">
      <c r="A27" s="1568" t="s">
        <v>1093</v>
      </c>
      <c r="B27" s="1568"/>
      <c r="C27" s="1568"/>
      <c r="D27" s="1568"/>
      <c r="E27" s="1568"/>
      <c r="F27" s="2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28"/>
    </row>
    <row r="28" spans="1:26" ht="75">
      <c r="A28" s="1554" t="s">
        <v>1094</v>
      </c>
      <c r="B28" s="1557" t="s">
        <v>1095</v>
      </c>
      <c r="C28" s="1554" t="s">
        <v>1096</v>
      </c>
      <c r="D28" s="1557" t="s">
        <v>1097</v>
      </c>
      <c r="E28" s="167" t="s">
        <v>1098</v>
      </c>
      <c r="F28" s="168">
        <v>8000</v>
      </c>
      <c r="G28" s="1560" t="s">
        <v>1099</v>
      </c>
      <c r="H28" s="1562">
        <v>22634</v>
      </c>
      <c r="I28" s="1564"/>
      <c r="J28" s="1545"/>
      <c r="K28" s="1566">
        <v>8000</v>
      </c>
      <c r="L28" s="1545"/>
      <c r="M28" s="1545"/>
      <c r="N28" s="1545"/>
      <c r="O28" s="1545"/>
      <c r="P28" s="1545"/>
      <c r="Q28" s="1545"/>
      <c r="R28" s="1545"/>
      <c r="S28" s="1545"/>
      <c r="T28" s="1545"/>
      <c r="U28" s="1547" t="s">
        <v>1062</v>
      </c>
      <c r="V28" s="169"/>
      <c r="W28" s="169"/>
      <c r="X28" s="169"/>
      <c r="Y28" s="169"/>
      <c r="Z28" s="169"/>
    </row>
    <row r="29" spans="1:26" ht="18.75">
      <c r="A29" s="1555"/>
      <c r="B29" s="1558"/>
      <c r="C29" s="1555"/>
      <c r="D29" s="1558"/>
      <c r="E29" s="167"/>
      <c r="F29" s="168"/>
      <c r="G29" s="1561"/>
      <c r="H29" s="1563"/>
      <c r="I29" s="1565"/>
      <c r="J29" s="1546"/>
      <c r="K29" s="1567"/>
      <c r="L29" s="1546"/>
      <c r="M29" s="1546"/>
      <c r="N29" s="1546"/>
      <c r="O29" s="1546"/>
      <c r="P29" s="1546"/>
      <c r="Q29" s="1546"/>
      <c r="R29" s="1546"/>
      <c r="S29" s="1546"/>
      <c r="T29" s="1546"/>
      <c r="U29" s="1548"/>
      <c r="V29" s="169"/>
      <c r="W29" s="169"/>
      <c r="X29" s="169"/>
      <c r="Y29" s="169"/>
      <c r="Z29" s="169"/>
    </row>
    <row r="30" spans="1:26" ht="18.75">
      <c r="A30" s="1556"/>
      <c r="B30" s="1559"/>
      <c r="C30" s="1556"/>
      <c r="D30" s="1559"/>
      <c r="E30" s="170" t="s">
        <v>1065</v>
      </c>
      <c r="F30" s="171">
        <f>SUM(F28:F29)</f>
        <v>8000</v>
      </c>
      <c r="G30" s="172"/>
      <c r="H30" s="172"/>
      <c r="I30" s="179"/>
      <c r="J30" s="176"/>
      <c r="K30" s="174"/>
      <c r="L30" s="180"/>
      <c r="M30" s="180"/>
      <c r="N30" s="176"/>
      <c r="O30" s="176"/>
      <c r="P30" s="176"/>
      <c r="Q30" s="176"/>
      <c r="R30" s="176"/>
      <c r="S30" s="176"/>
      <c r="T30" s="176"/>
      <c r="U30" s="1549"/>
      <c r="V30" s="177"/>
      <c r="W30" s="177"/>
      <c r="X30" s="177"/>
      <c r="Y30" s="177"/>
      <c r="Z30" s="177"/>
    </row>
    <row r="31" spans="1:26" s="28" customFormat="1" ht="57.75">
      <c r="A31" s="1550" t="s">
        <v>1091</v>
      </c>
      <c r="B31" s="1551"/>
      <c r="C31" s="1551"/>
      <c r="D31" s="1552"/>
      <c r="E31" s="453" t="s">
        <v>1092</v>
      </c>
      <c r="F31" s="454">
        <f>F30</f>
        <v>8000</v>
      </c>
      <c r="G31" s="455"/>
      <c r="H31" s="455"/>
      <c r="I31" s="452"/>
      <c r="J31" s="452"/>
      <c r="K31" s="452">
        <f>SUM(K28:K30)</f>
        <v>8000</v>
      </c>
      <c r="L31" s="452"/>
      <c r="M31" s="452"/>
      <c r="N31" s="452"/>
      <c r="O31" s="452"/>
      <c r="P31" s="452"/>
      <c r="Q31" s="452"/>
      <c r="R31" s="452"/>
      <c r="S31" s="452"/>
      <c r="T31" s="452"/>
      <c r="U31" s="272"/>
    </row>
    <row r="34" spans="1:5" ht="20.25">
      <c r="A34" s="181" t="s">
        <v>140</v>
      </c>
      <c r="B34" s="1553" t="s">
        <v>141</v>
      </c>
      <c r="C34" s="1553"/>
      <c r="D34" s="1553"/>
      <c r="E34" s="1553"/>
    </row>
  </sheetData>
  <mergeCells count="125">
    <mergeCell ref="A1:U1"/>
    <mergeCell ref="A2:D2"/>
    <mergeCell ref="A3:E3"/>
    <mergeCell ref="A4:A6"/>
    <mergeCell ref="B4:B6"/>
    <mergeCell ref="C4:C6"/>
    <mergeCell ref="D4:D6"/>
    <mergeCell ref="E4:G4"/>
    <mergeCell ref="H4:H6"/>
    <mergeCell ref="I4:T4"/>
    <mergeCell ref="T5:T6"/>
    <mergeCell ref="U4:U6"/>
    <mergeCell ref="E5:E6"/>
    <mergeCell ref="F5:F6"/>
    <mergeCell ref="G5:G6"/>
    <mergeCell ref="I5:I6"/>
    <mergeCell ref="J5:J6"/>
    <mergeCell ref="K5:K6"/>
    <mergeCell ref="L5:L6"/>
    <mergeCell ref="M5:M6"/>
    <mergeCell ref="N5:N6"/>
    <mergeCell ref="C7:C10"/>
    <mergeCell ref="D7:D10"/>
    <mergeCell ref="G7:G9"/>
    <mergeCell ref="H7:H9"/>
    <mergeCell ref="O5:O6"/>
    <mergeCell ref="P5:P6"/>
    <mergeCell ref="Q5:Q6"/>
    <mergeCell ref="R5:R6"/>
    <mergeCell ref="S5:S6"/>
    <mergeCell ref="U7:U10"/>
    <mergeCell ref="A11:A15"/>
    <mergeCell ref="B11:B15"/>
    <mergeCell ref="C11:C15"/>
    <mergeCell ref="D11:D15"/>
    <mergeCell ref="G11:G14"/>
    <mergeCell ref="H11:H14"/>
    <mergeCell ref="I11:I14"/>
    <mergeCell ref="J11:J14"/>
    <mergeCell ref="K11:K14"/>
    <mergeCell ref="O7:O9"/>
    <mergeCell ref="P7:P9"/>
    <mergeCell ref="Q7:Q9"/>
    <mergeCell ref="R7:R9"/>
    <mergeCell ref="S7:S9"/>
    <mergeCell ref="T7:T9"/>
    <mergeCell ref="I7:I9"/>
    <mergeCell ref="J7:J9"/>
    <mergeCell ref="K7:K9"/>
    <mergeCell ref="L7:L9"/>
    <mergeCell ref="M7:M9"/>
    <mergeCell ref="N7:N9"/>
    <mergeCell ref="A7:A10"/>
    <mergeCell ref="B7:B10"/>
    <mergeCell ref="R11:R14"/>
    <mergeCell ref="S11:S14"/>
    <mergeCell ref="T11:T14"/>
    <mergeCell ref="U11:U14"/>
    <mergeCell ref="A16:A20"/>
    <mergeCell ref="B16:B20"/>
    <mergeCell ref="C16:C20"/>
    <mergeCell ref="D16:D20"/>
    <mergeCell ref="G16:G19"/>
    <mergeCell ref="H16:H19"/>
    <mergeCell ref="L11:L14"/>
    <mergeCell ref="M11:M14"/>
    <mergeCell ref="N11:N14"/>
    <mergeCell ref="O11:O14"/>
    <mergeCell ref="P11:P14"/>
    <mergeCell ref="Q11:Q14"/>
    <mergeCell ref="U16:U19"/>
    <mergeCell ref="O16:O19"/>
    <mergeCell ref="P16:P19"/>
    <mergeCell ref="Q16:Q19"/>
    <mergeCell ref="R16:R19"/>
    <mergeCell ref="S16:S19"/>
    <mergeCell ref="T16:T19"/>
    <mergeCell ref="I16:I19"/>
    <mergeCell ref="J16:J19"/>
    <mergeCell ref="K16:K19"/>
    <mergeCell ref="L16:L19"/>
    <mergeCell ref="M16:M19"/>
    <mergeCell ref="N16:N19"/>
    <mergeCell ref="R21:R24"/>
    <mergeCell ref="S21:S24"/>
    <mergeCell ref="T21:T24"/>
    <mergeCell ref="U21:U24"/>
    <mergeCell ref="J21:J24"/>
    <mergeCell ref="K21:K24"/>
    <mergeCell ref="A26:D26"/>
    <mergeCell ref="A27:E27"/>
    <mergeCell ref="L21:L24"/>
    <mergeCell ref="M21:M24"/>
    <mergeCell ref="N21:N24"/>
    <mergeCell ref="O21:O24"/>
    <mergeCell ref="P21:P24"/>
    <mergeCell ref="Q21:Q24"/>
    <mergeCell ref="A21:A25"/>
    <mergeCell ref="B21:B25"/>
    <mergeCell ref="C21:C25"/>
    <mergeCell ref="D21:D25"/>
    <mergeCell ref="G21:G24"/>
    <mergeCell ref="H21:H24"/>
    <mergeCell ref="I21:I24"/>
    <mergeCell ref="R28:R29"/>
    <mergeCell ref="S28:S29"/>
    <mergeCell ref="T28:T29"/>
    <mergeCell ref="U28:U30"/>
    <mergeCell ref="A31:D31"/>
    <mergeCell ref="B34:E34"/>
    <mergeCell ref="L28:L29"/>
    <mergeCell ref="M28:M29"/>
    <mergeCell ref="N28:N29"/>
    <mergeCell ref="O28:O29"/>
    <mergeCell ref="P28:P29"/>
    <mergeCell ref="Q28:Q29"/>
    <mergeCell ref="A28:A30"/>
    <mergeCell ref="B28:B30"/>
    <mergeCell ref="C28:C30"/>
    <mergeCell ref="D28:D30"/>
    <mergeCell ref="G28:G29"/>
    <mergeCell ref="H28:H29"/>
    <mergeCell ref="I28:I29"/>
    <mergeCell ref="J28:J29"/>
    <mergeCell ref="K28:K29"/>
  </mergeCells>
  <printOptions horizontalCentered="1"/>
  <pageMargins left="0.25" right="0.25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U26"/>
  <sheetViews>
    <sheetView topLeftCell="A18" workbookViewId="0">
      <selection activeCell="H2" sqref="H1:U1048576"/>
    </sheetView>
  </sheetViews>
  <sheetFormatPr defaultColWidth="9" defaultRowHeight="18.75"/>
  <cols>
    <col min="1" max="5" width="22.7109375" style="74" customWidth="1"/>
    <col min="6" max="6" width="5.7109375" style="74" bestFit="1" customWidth="1"/>
    <col min="7" max="7" width="4.7109375" style="74" customWidth="1"/>
    <col min="8" max="8" width="8.42578125" style="74" customWidth="1"/>
    <col min="9" max="9" width="3.42578125" style="74" customWidth="1"/>
    <col min="10" max="11" width="3.7109375" style="74" customWidth="1"/>
    <col min="12" max="12" width="4" style="74" customWidth="1"/>
    <col min="13" max="13" width="3.7109375" style="74" customWidth="1"/>
    <col min="14" max="14" width="3.42578125" style="74" customWidth="1"/>
    <col min="15" max="15" width="4" style="74" customWidth="1"/>
    <col min="16" max="16" width="3.7109375" style="74" customWidth="1"/>
    <col min="17" max="17" width="3.28515625" style="74" customWidth="1"/>
    <col min="18" max="18" width="4" style="74" customWidth="1"/>
    <col min="19" max="19" width="3.28515625" style="74" customWidth="1"/>
    <col min="20" max="20" width="3.140625" style="74" customWidth="1"/>
    <col min="21" max="21" width="8.42578125" style="74" customWidth="1"/>
    <col min="22" max="16384" width="9" style="74"/>
  </cols>
  <sheetData>
    <row r="1" spans="1:21">
      <c r="A1" s="1544" t="s">
        <v>360</v>
      </c>
      <c r="B1" s="1544"/>
      <c r="C1" s="1544"/>
      <c r="D1" s="1544"/>
      <c r="E1" s="1544"/>
      <c r="F1" s="1544"/>
      <c r="G1" s="1544"/>
      <c r="H1" s="1544"/>
      <c r="I1" s="1544"/>
      <c r="J1" s="1544"/>
      <c r="K1" s="1544"/>
      <c r="L1" s="1544"/>
      <c r="M1" s="1544"/>
      <c r="N1" s="1544"/>
      <c r="O1" s="1544"/>
      <c r="P1" s="1544"/>
      <c r="Q1" s="1544"/>
      <c r="R1" s="1544"/>
      <c r="S1" s="1544"/>
      <c r="T1" s="1544"/>
      <c r="U1" s="1544"/>
    </row>
    <row r="2" spans="1:21">
      <c r="A2" s="369" t="s">
        <v>361</v>
      </c>
      <c r="B2" s="369"/>
      <c r="C2" s="369"/>
      <c r="D2" s="369"/>
      <c r="E2" s="323"/>
    </row>
    <row r="3" spans="1:21">
      <c r="A3" s="381" t="s">
        <v>362</v>
      </c>
      <c r="B3" s="381"/>
      <c r="C3" s="381"/>
      <c r="D3" s="381"/>
      <c r="E3" s="323"/>
    </row>
    <row r="4" spans="1:21">
      <c r="A4" s="1623" t="s">
        <v>44</v>
      </c>
      <c r="B4" s="1623" t="s">
        <v>45</v>
      </c>
      <c r="C4" s="1623" t="s">
        <v>46</v>
      </c>
      <c r="D4" s="1623" t="s">
        <v>47</v>
      </c>
      <c r="E4" s="1628" t="s">
        <v>48</v>
      </c>
      <c r="F4" s="1629"/>
      <c r="G4" s="1630"/>
      <c r="H4" s="1623" t="s">
        <v>49</v>
      </c>
      <c r="I4" s="1628" t="s">
        <v>50</v>
      </c>
      <c r="J4" s="1629"/>
      <c r="K4" s="1629"/>
      <c r="L4" s="1629"/>
      <c r="M4" s="1629"/>
      <c r="N4" s="1629"/>
      <c r="O4" s="1629"/>
      <c r="P4" s="1629"/>
      <c r="Q4" s="1629"/>
      <c r="R4" s="1629"/>
      <c r="S4" s="1629"/>
      <c r="T4" s="1630"/>
      <c r="U4" s="1623" t="s">
        <v>153</v>
      </c>
    </row>
    <row r="5" spans="1:21">
      <c r="A5" s="1627"/>
      <c r="B5" s="1627"/>
      <c r="C5" s="1627"/>
      <c r="D5" s="1627"/>
      <c r="E5" s="1623" t="s">
        <v>52</v>
      </c>
      <c r="F5" s="1625" t="s">
        <v>53</v>
      </c>
      <c r="G5" s="1625" t="s">
        <v>54</v>
      </c>
      <c r="H5" s="1627"/>
      <c r="I5" s="1623" t="s">
        <v>55</v>
      </c>
      <c r="J5" s="1623" t="s">
        <v>56</v>
      </c>
      <c r="K5" s="1623" t="s">
        <v>57</v>
      </c>
      <c r="L5" s="1623" t="s">
        <v>58</v>
      </c>
      <c r="M5" s="1623" t="s">
        <v>59</v>
      </c>
      <c r="N5" s="1623" t="s">
        <v>60</v>
      </c>
      <c r="O5" s="1623" t="s">
        <v>61</v>
      </c>
      <c r="P5" s="1623" t="s">
        <v>62</v>
      </c>
      <c r="Q5" s="1623" t="s">
        <v>63</v>
      </c>
      <c r="R5" s="1623" t="s">
        <v>64</v>
      </c>
      <c r="S5" s="1623" t="s">
        <v>65</v>
      </c>
      <c r="T5" s="1623" t="s">
        <v>66</v>
      </c>
      <c r="U5" s="1627"/>
    </row>
    <row r="6" spans="1:21">
      <c r="A6" s="1624"/>
      <c r="B6" s="1624"/>
      <c r="C6" s="1624"/>
      <c r="D6" s="1624"/>
      <c r="E6" s="1624"/>
      <c r="F6" s="1626"/>
      <c r="G6" s="1626"/>
      <c r="H6" s="1624"/>
      <c r="I6" s="1624"/>
      <c r="J6" s="1624"/>
      <c r="K6" s="1624"/>
      <c r="L6" s="1624"/>
      <c r="M6" s="1624"/>
      <c r="N6" s="1624"/>
      <c r="O6" s="1624"/>
      <c r="P6" s="1624"/>
      <c r="Q6" s="1624"/>
      <c r="R6" s="1624"/>
      <c r="S6" s="1624"/>
      <c r="T6" s="1624"/>
      <c r="U6" s="1624"/>
    </row>
    <row r="7" spans="1:21" s="28" customFormat="1" ht="56.25">
      <c r="A7" s="1295" t="s">
        <v>363</v>
      </c>
      <c r="B7" s="1342" t="s">
        <v>364</v>
      </c>
      <c r="C7" s="1342" t="s">
        <v>365</v>
      </c>
      <c r="D7" s="1342" t="s">
        <v>366</v>
      </c>
      <c r="E7" s="434" t="s">
        <v>367</v>
      </c>
      <c r="F7" s="435">
        <v>7200</v>
      </c>
      <c r="G7" s="1620" t="s">
        <v>77</v>
      </c>
      <c r="H7" s="1603" t="s">
        <v>368</v>
      </c>
      <c r="I7" s="1339"/>
      <c r="J7" s="1342"/>
      <c r="K7" s="1318"/>
      <c r="L7" s="1597">
        <v>15800</v>
      </c>
      <c r="M7" s="1391"/>
      <c r="N7" s="1318"/>
      <c r="O7" s="1318"/>
      <c r="P7" s="1597">
        <v>15800</v>
      </c>
      <c r="Q7" s="1318"/>
      <c r="R7" s="136"/>
      <c r="S7" s="1318"/>
      <c r="T7" s="1318"/>
      <c r="U7" s="1318" t="s">
        <v>369</v>
      </c>
    </row>
    <row r="8" spans="1:21" s="28" customFormat="1" ht="56.25">
      <c r="A8" s="1308"/>
      <c r="B8" s="1343"/>
      <c r="C8" s="1343"/>
      <c r="D8" s="1343"/>
      <c r="E8" s="434" t="s">
        <v>370</v>
      </c>
      <c r="F8" s="435">
        <v>14400</v>
      </c>
      <c r="G8" s="1621"/>
      <c r="H8" s="1604"/>
      <c r="I8" s="1340"/>
      <c r="J8" s="1343"/>
      <c r="K8" s="1319"/>
      <c r="L8" s="1598"/>
      <c r="M8" s="1619"/>
      <c r="N8" s="1319"/>
      <c r="O8" s="1319"/>
      <c r="P8" s="1598"/>
      <c r="Q8" s="1319"/>
      <c r="R8" s="136"/>
      <c r="S8" s="1319"/>
      <c r="T8" s="1319"/>
      <c r="U8" s="1319"/>
    </row>
    <row r="9" spans="1:21" s="28" customFormat="1" ht="37.5">
      <c r="A9" s="1308"/>
      <c r="B9" s="1343"/>
      <c r="C9" s="1343"/>
      <c r="D9" s="1343"/>
      <c r="E9" s="434" t="s">
        <v>371</v>
      </c>
      <c r="F9" s="435">
        <v>10000</v>
      </c>
      <c r="G9" s="1621"/>
      <c r="H9" s="1604"/>
      <c r="I9" s="1340"/>
      <c r="J9" s="1343"/>
      <c r="K9" s="1319"/>
      <c r="L9" s="1598"/>
      <c r="M9" s="1619"/>
      <c r="N9" s="1319"/>
      <c r="O9" s="1319"/>
      <c r="P9" s="1598"/>
      <c r="Q9" s="1319"/>
      <c r="R9" s="136"/>
      <c r="S9" s="1319"/>
      <c r="T9" s="1319"/>
      <c r="U9" s="1319"/>
    </row>
    <row r="10" spans="1:21" s="28" customFormat="1">
      <c r="A10" s="1296"/>
      <c r="B10" s="1390"/>
      <c r="C10" s="1390"/>
      <c r="D10" s="1390"/>
      <c r="E10" s="434" t="s">
        <v>4</v>
      </c>
      <c r="F10" s="435">
        <f>SUM(F7:F9)</f>
        <v>31600</v>
      </c>
      <c r="G10" s="1622"/>
      <c r="H10" s="1605"/>
      <c r="I10" s="1341"/>
      <c r="J10" s="1390"/>
      <c r="K10" s="1389"/>
      <c r="L10" s="1599"/>
      <c r="M10" s="1392"/>
      <c r="N10" s="1389"/>
      <c r="O10" s="1389"/>
      <c r="P10" s="1599"/>
      <c r="Q10" s="1389"/>
      <c r="R10" s="136"/>
      <c r="S10" s="1389"/>
      <c r="T10" s="1389"/>
      <c r="U10" s="1389"/>
    </row>
    <row r="11" spans="1:21" s="28" customFormat="1" ht="37.5">
      <c r="A11" s="254" t="s">
        <v>372</v>
      </c>
      <c r="B11" s="1342" t="s">
        <v>373</v>
      </c>
      <c r="C11" s="1342" t="s">
        <v>365</v>
      </c>
      <c r="D11" s="1342" t="s">
        <v>374</v>
      </c>
      <c r="E11" s="1615" t="s">
        <v>375</v>
      </c>
      <c r="F11" s="1617">
        <v>1200</v>
      </c>
      <c r="G11" s="1606" t="s">
        <v>77</v>
      </c>
      <c r="H11" s="1612" t="s">
        <v>376</v>
      </c>
      <c r="I11" s="1342"/>
      <c r="J11" s="1342"/>
      <c r="K11" s="1597">
        <v>300</v>
      </c>
      <c r="L11" s="1318"/>
      <c r="M11" s="1318"/>
      <c r="N11" s="1597">
        <v>300</v>
      </c>
      <c r="O11" s="1318"/>
      <c r="P11" s="1318"/>
      <c r="Q11" s="1597">
        <v>300</v>
      </c>
      <c r="R11" s="1318"/>
      <c r="S11" s="1597">
        <v>300</v>
      </c>
      <c r="T11" s="1318"/>
      <c r="U11" s="1318" t="s">
        <v>369</v>
      </c>
    </row>
    <row r="12" spans="1:21" s="28" customFormat="1">
      <c r="A12" s="253"/>
      <c r="B12" s="1343"/>
      <c r="C12" s="1343"/>
      <c r="D12" s="1343"/>
      <c r="E12" s="1616"/>
      <c r="F12" s="1618"/>
      <c r="G12" s="1607"/>
      <c r="H12" s="1613"/>
      <c r="I12" s="1343"/>
      <c r="J12" s="1343"/>
      <c r="K12" s="1598"/>
      <c r="L12" s="1319"/>
      <c r="M12" s="1319"/>
      <c r="N12" s="1598"/>
      <c r="O12" s="1319"/>
      <c r="P12" s="1319"/>
      <c r="Q12" s="1598"/>
      <c r="R12" s="1319"/>
      <c r="S12" s="1598"/>
      <c r="T12" s="1319"/>
      <c r="U12" s="1319"/>
    </row>
    <row r="13" spans="1:21" s="28" customFormat="1">
      <c r="A13" s="148"/>
      <c r="B13" s="1390"/>
      <c r="C13" s="1390"/>
      <c r="D13" s="1390"/>
      <c r="E13" s="436" t="s">
        <v>4</v>
      </c>
      <c r="F13" s="437">
        <f>SUM(F11:F12)</f>
        <v>1200</v>
      </c>
      <c r="G13" s="1608"/>
      <c r="H13" s="1614"/>
      <c r="I13" s="1390"/>
      <c r="J13" s="1390"/>
      <c r="K13" s="1599"/>
      <c r="L13" s="1389"/>
      <c r="M13" s="1389"/>
      <c r="N13" s="1599"/>
      <c r="O13" s="1389"/>
      <c r="P13" s="1389"/>
      <c r="Q13" s="1599"/>
      <c r="R13" s="1389"/>
      <c r="S13" s="1599"/>
      <c r="T13" s="1389"/>
      <c r="U13" s="1389"/>
    </row>
    <row r="14" spans="1:21" s="28" customFormat="1" ht="56.25">
      <c r="A14" s="1295" t="s">
        <v>377</v>
      </c>
      <c r="B14" s="1342" t="s">
        <v>378</v>
      </c>
      <c r="C14" s="1342" t="s">
        <v>365</v>
      </c>
      <c r="D14" s="1342" t="s">
        <v>366</v>
      </c>
      <c r="E14" s="436" t="s">
        <v>379</v>
      </c>
      <c r="F14" s="435">
        <v>3600</v>
      </c>
      <c r="G14" s="1606" t="s">
        <v>77</v>
      </c>
      <c r="H14" s="1609" t="s">
        <v>380</v>
      </c>
      <c r="I14" s="1342"/>
      <c r="J14" s="1342"/>
      <c r="K14" s="1318"/>
      <c r="L14" s="1318"/>
      <c r="M14" s="438">
        <v>15800</v>
      </c>
      <c r="N14" s="1318"/>
      <c r="O14" s="1318"/>
      <c r="P14" s="1318"/>
      <c r="Q14" s="1318"/>
      <c r="R14" s="1318"/>
      <c r="S14" s="1318"/>
      <c r="T14" s="1318"/>
      <c r="U14" s="1318" t="s">
        <v>369</v>
      </c>
    </row>
    <row r="15" spans="1:21" s="28" customFormat="1" ht="56.25">
      <c r="A15" s="1308"/>
      <c r="B15" s="1343"/>
      <c r="C15" s="1343"/>
      <c r="D15" s="1343"/>
      <c r="E15" s="436" t="s">
        <v>381</v>
      </c>
      <c r="F15" s="435">
        <v>7200</v>
      </c>
      <c r="G15" s="1607"/>
      <c r="H15" s="1610"/>
      <c r="I15" s="1343"/>
      <c r="J15" s="1343"/>
      <c r="K15" s="1319"/>
      <c r="L15" s="1319"/>
      <c r="M15" s="439"/>
      <c r="N15" s="1319"/>
      <c r="O15" s="1319"/>
      <c r="P15" s="1319"/>
      <c r="Q15" s="1319"/>
      <c r="R15" s="1319"/>
      <c r="S15" s="1319"/>
      <c r="T15" s="1319"/>
      <c r="U15" s="1319"/>
    </row>
    <row r="16" spans="1:21" s="28" customFormat="1" ht="37.5">
      <c r="A16" s="1308"/>
      <c r="B16" s="1343"/>
      <c r="C16" s="1343"/>
      <c r="D16" s="1343"/>
      <c r="E16" s="436" t="s">
        <v>382</v>
      </c>
      <c r="F16" s="435">
        <v>5000</v>
      </c>
      <c r="G16" s="1607"/>
      <c r="H16" s="1610"/>
      <c r="I16" s="1343"/>
      <c r="J16" s="1343"/>
      <c r="K16" s="1319"/>
      <c r="L16" s="1319"/>
      <c r="M16" s="439"/>
      <c r="N16" s="1319"/>
      <c r="O16" s="1319"/>
      <c r="P16" s="1319"/>
      <c r="Q16" s="1319"/>
      <c r="R16" s="1319"/>
      <c r="S16" s="1319"/>
      <c r="T16" s="1319"/>
      <c r="U16" s="1319"/>
    </row>
    <row r="17" spans="1:21" s="28" customFormat="1">
      <c r="A17" s="1296"/>
      <c r="B17" s="1390"/>
      <c r="C17" s="1390"/>
      <c r="D17" s="1390"/>
      <c r="E17" s="436" t="s">
        <v>4</v>
      </c>
      <c r="F17" s="435">
        <f>SUM(F14:F16)</f>
        <v>15800</v>
      </c>
      <c r="G17" s="1608"/>
      <c r="H17" s="1611"/>
      <c r="I17" s="1390"/>
      <c r="J17" s="1390"/>
      <c r="K17" s="1389"/>
      <c r="L17" s="1389"/>
      <c r="M17" s="440"/>
      <c r="N17" s="1389"/>
      <c r="O17" s="1389"/>
      <c r="P17" s="1389"/>
      <c r="Q17" s="1389"/>
      <c r="R17" s="1389"/>
      <c r="S17" s="1389"/>
      <c r="T17" s="1389"/>
      <c r="U17" s="1389"/>
    </row>
    <row r="18" spans="1:21">
      <c r="A18" s="1295" t="s">
        <v>383</v>
      </c>
      <c r="B18" s="1295" t="s">
        <v>384</v>
      </c>
      <c r="C18" s="1295" t="s">
        <v>385</v>
      </c>
      <c r="D18" s="1295" t="s">
        <v>386</v>
      </c>
      <c r="E18" s="1600" t="s">
        <v>387</v>
      </c>
      <c r="F18" s="1603">
        <v>1440</v>
      </c>
      <c r="G18" s="1342" t="s">
        <v>77</v>
      </c>
      <c r="H18" s="1342" t="s">
        <v>388</v>
      </c>
      <c r="I18" s="1318"/>
      <c r="J18" s="1318"/>
      <c r="K18" s="1318"/>
      <c r="L18" s="1318"/>
      <c r="M18" s="1318"/>
      <c r="N18" s="1318"/>
      <c r="O18" s="1318"/>
      <c r="P18" s="1318"/>
      <c r="Q18" s="1318"/>
      <c r="R18" s="1318"/>
      <c r="S18" s="1318">
        <v>1440</v>
      </c>
      <c r="T18" s="1318"/>
      <c r="U18" s="1339" t="s">
        <v>369</v>
      </c>
    </row>
    <row r="19" spans="1:21">
      <c r="A19" s="1308"/>
      <c r="B19" s="1308"/>
      <c r="C19" s="1308"/>
      <c r="D19" s="1308"/>
      <c r="E19" s="1601"/>
      <c r="F19" s="1604"/>
      <c r="G19" s="1343"/>
      <c r="H19" s="1343"/>
      <c r="I19" s="1319"/>
      <c r="J19" s="1319"/>
      <c r="K19" s="1319"/>
      <c r="L19" s="1319"/>
      <c r="M19" s="1319"/>
      <c r="N19" s="1319"/>
      <c r="O19" s="1319"/>
      <c r="P19" s="1319"/>
      <c r="Q19" s="1319"/>
      <c r="R19" s="1319"/>
      <c r="S19" s="1319"/>
      <c r="T19" s="1319"/>
      <c r="U19" s="1340"/>
    </row>
    <row r="20" spans="1:21">
      <c r="A20" s="1308"/>
      <c r="B20" s="1308"/>
      <c r="C20" s="1308"/>
      <c r="D20" s="1308"/>
      <c r="E20" s="1602"/>
      <c r="F20" s="1605"/>
      <c r="G20" s="1390"/>
      <c r="H20" s="1390"/>
      <c r="I20" s="1389"/>
      <c r="J20" s="1389"/>
      <c r="K20" s="1389"/>
      <c r="L20" s="1389"/>
      <c r="M20" s="1389"/>
      <c r="N20" s="1389"/>
      <c r="O20" s="1389"/>
      <c r="P20" s="1389"/>
      <c r="Q20" s="1389"/>
      <c r="R20" s="1389"/>
      <c r="S20" s="1389"/>
      <c r="T20" s="1389"/>
      <c r="U20" s="1341"/>
    </row>
    <row r="21" spans="1:21">
      <c r="A21" s="1296"/>
      <c r="B21" s="1296"/>
      <c r="C21" s="1296"/>
      <c r="D21" s="1296"/>
      <c r="E21" s="441" t="s">
        <v>4</v>
      </c>
      <c r="F21" s="394">
        <f>SUM(F18:F20)</f>
        <v>1440</v>
      </c>
      <c r="G21" s="242"/>
      <c r="H21" s="2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242"/>
    </row>
    <row r="22" spans="1:21">
      <c r="A22" s="1410" t="s">
        <v>389</v>
      </c>
      <c r="B22" s="1295" t="s">
        <v>390</v>
      </c>
      <c r="C22" s="1295" t="s">
        <v>391</v>
      </c>
      <c r="D22" s="1295" t="s">
        <v>392</v>
      </c>
      <c r="E22" s="1600" t="s">
        <v>393</v>
      </c>
      <c r="F22" s="1603">
        <v>8640</v>
      </c>
      <c r="G22" s="1342" t="s">
        <v>77</v>
      </c>
      <c r="H22" s="1342" t="s">
        <v>394</v>
      </c>
      <c r="I22" s="1318"/>
      <c r="J22" s="1318"/>
      <c r="K22" s="1597">
        <v>4320</v>
      </c>
      <c r="L22" s="1318"/>
      <c r="M22" s="1318"/>
      <c r="N22" s="1318"/>
      <c r="O22" s="1318"/>
      <c r="P22" s="1318"/>
      <c r="Q22" s="1318"/>
      <c r="R22" s="1597">
        <v>4320</v>
      </c>
      <c r="S22" s="1318"/>
      <c r="T22" s="1318"/>
      <c r="U22" s="1339" t="s">
        <v>369</v>
      </c>
    </row>
    <row r="23" spans="1:21">
      <c r="A23" s="1411"/>
      <c r="B23" s="1308"/>
      <c r="C23" s="1308"/>
      <c r="D23" s="1308"/>
      <c r="E23" s="1601"/>
      <c r="F23" s="1604"/>
      <c r="G23" s="1343"/>
      <c r="H23" s="1343"/>
      <c r="I23" s="1319"/>
      <c r="J23" s="1319"/>
      <c r="K23" s="1598"/>
      <c r="L23" s="1319"/>
      <c r="M23" s="1319"/>
      <c r="N23" s="1319"/>
      <c r="O23" s="1319"/>
      <c r="P23" s="1319"/>
      <c r="Q23" s="1319"/>
      <c r="R23" s="1598"/>
      <c r="S23" s="1319"/>
      <c r="T23" s="1319"/>
      <c r="U23" s="1340"/>
    </row>
    <row r="24" spans="1:21">
      <c r="A24" s="1411"/>
      <c r="B24" s="1308"/>
      <c r="C24" s="1308"/>
      <c r="D24" s="1308"/>
      <c r="E24" s="1602"/>
      <c r="F24" s="1605"/>
      <c r="G24" s="1390"/>
      <c r="H24" s="1390"/>
      <c r="I24" s="1389"/>
      <c r="J24" s="1389"/>
      <c r="K24" s="1599"/>
      <c r="L24" s="1389"/>
      <c r="M24" s="1389"/>
      <c r="N24" s="1389"/>
      <c r="O24" s="1389"/>
      <c r="P24" s="1389"/>
      <c r="Q24" s="1389"/>
      <c r="R24" s="1599"/>
      <c r="S24" s="1389"/>
      <c r="T24" s="1389"/>
      <c r="U24" s="1341"/>
    </row>
    <row r="25" spans="1:21">
      <c r="A25" s="1412"/>
      <c r="B25" s="1296"/>
      <c r="C25" s="1296"/>
      <c r="D25" s="1296"/>
      <c r="E25" s="393" t="s">
        <v>4</v>
      </c>
      <c r="F25" s="394">
        <f>SUM(F22:F24)</f>
        <v>8640</v>
      </c>
      <c r="G25" s="242"/>
      <c r="H25" s="2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242"/>
    </row>
    <row r="26" spans="1:21" s="28" customFormat="1" ht="52.5">
      <c r="A26" s="136"/>
      <c r="B26" s="136"/>
      <c r="C26" s="136"/>
      <c r="D26" s="136"/>
      <c r="E26" s="443" t="s">
        <v>139</v>
      </c>
      <c r="F26" s="398">
        <v>58680</v>
      </c>
      <c r="G26" s="400"/>
      <c r="H26" s="400"/>
      <c r="I26" s="442">
        <f>SUM(I7:I17)</f>
        <v>0</v>
      </c>
      <c r="J26" s="442">
        <f>SUM(J7:J17)</f>
        <v>0</v>
      </c>
      <c r="K26" s="442">
        <v>4620</v>
      </c>
      <c r="L26" s="442">
        <f t="shared" ref="L26:Q26" si="0">SUM(L7:L17)</f>
        <v>15800</v>
      </c>
      <c r="M26" s="442">
        <f t="shared" si="0"/>
        <v>15800</v>
      </c>
      <c r="N26" s="442">
        <f t="shared" si="0"/>
        <v>300</v>
      </c>
      <c r="O26" s="442">
        <f t="shared" si="0"/>
        <v>0</v>
      </c>
      <c r="P26" s="442">
        <f t="shared" si="0"/>
        <v>15800</v>
      </c>
      <c r="Q26" s="442">
        <f t="shared" si="0"/>
        <v>300</v>
      </c>
      <c r="R26" s="442">
        <v>4320</v>
      </c>
      <c r="S26" s="442">
        <v>1740</v>
      </c>
      <c r="T26" s="442">
        <f>SUM(T7:T17)</f>
        <v>0</v>
      </c>
      <c r="U26" s="400"/>
    </row>
  </sheetData>
  <mergeCells count="122">
    <mergeCell ref="A1:U1"/>
    <mergeCell ref="A4:A6"/>
    <mergeCell ref="B4:B6"/>
    <mergeCell ref="C4:C6"/>
    <mergeCell ref="D4:D6"/>
    <mergeCell ref="E4:G4"/>
    <mergeCell ref="H4:H6"/>
    <mergeCell ref="I4:T4"/>
    <mergeCell ref="U4:U6"/>
    <mergeCell ref="E5:E6"/>
    <mergeCell ref="S5:S6"/>
    <mergeCell ref="T5:T6"/>
    <mergeCell ref="N5:N6"/>
    <mergeCell ref="O5:O6"/>
    <mergeCell ref="P5:P6"/>
    <mergeCell ref="Q5:Q6"/>
    <mergeCell ref="R5:R6"/>
    <mergeCell ref="A7:A10"/>
    <mergeCell ref="B7:B10"/>
    <mergeCell ref="C7:C10"/>
    <mergeCell ref="D7:D10"/>
    <mergeCell ref="G7:G10"/>
    <mergeCell ref="H7:H10"/>
    <mergeCell ref="I7:I10"/>
    <mergeCell ref="J7:J10"/>
    <mergeCell ref="M5:M6"/>
    <mergeCell ref="F5:F6"/>
    <mergeCell ref="G5:G6"/>
    <mergeCell ref="I5:I6"/>
    <mergeCell ref="J5:J6"/>
    <mergeCell ref="K5:K6"/>
    <mergeCell ref="L5:L6"/>
    <mergeCell ref="Q7:Q10"/>
    <mergeCell ref="S7:S10"/>
    <mergeCell ref="T7:T10"/>
    <mergeCell ref="U7:U10"/>
    <mergeCell ref="B11:B13"/>
    <mergeCell ref="C11:C13"/>
    <mergeCell ref="D11:D13"/>
    <mergeCell ref="E11:E12"/>
    <mergeCell ref="F11:F12"/>
    <mergeCell ref="G11:G13"/>
    <mergeCell ref="K7:K10"/>
    <mergeCell ref="L7:L10"/>
    <mergeCell ref="M7:M10"/>
    <mergeCell ref="N7:N10"/>
    <mergeCell ref="O7:O10"/>
    <mergeCell ref="P7:P10"/>
    <mergeCell ref="T11:T13"/>
    <mergeCell ref="U11:U13"/>
    <mergeCell ref="O11:O13"/>
    <mergeCell ref="P11:P13"/>
    <mergeCell ref="Q11:Q13"/>
    <mergeCell ref="R11:R13"/>
    <mergeCell ref="S11:S13"/>
    <mergeCell ref="B14:B17"/>
    <mergeCell ref="C14:C17"/>
    <mergeCell ref="D14:D17"/>
    <mergeCell ref="G14:G17"/>
    <mergeCell ref="H14:H17"/>
    <mergeCell ref="I14:I17"/>
    <mergeCell ref="J14:J17"/>
    <mergeCell ref="N11:N13"/>
    <mergeCell ref="H11:H13"/>
    <mergeCell ref="I11:I13"/>
    <mergeCell ref="J11:J13"/>
    <mergeCell ref="K11:K13"/>
    <mergeCell ref="L11:L13"/>
    <mergeCell ref="M11:M13"/>
    <mergeCell ref="R14:R17"/>
    <mergeCell ref="S14:S17"/>
    <mergeCell ref="T14:T17"/>
    <mergeCell ref="U14:U17"/>
    <mergeCell ref="A18:A21"/>
    <mergeCell ref="B18:B21"/>
    <mergeCell ref="C18:C21"/>
    <mergeCell ref="D18:D21"/>
    <mergeCell ref="E18:E20"/>
    <mergeCell ref="F18:F20"/>
    <mergeCell ref="K14:K17"/>
    <mergeCell ref="L14:L17"/>
    <mergeCell ref="N14:N17"/>
    <mergeCell ref="O14:O17"/>
    <mergeCell ref="P14:P17"/>
    <mergeCell ref="Q14:Q17"/>
    <mergeCell ref="S18:S20"/>
    <mergeCell ref="T18:T20"/>
    <mergeCell ref="U18:U20"/>
    <mergeCell ref="O18:O20"/>
    <mergeCell ref="P18:P20"/>
    <mergeCell ref="Q18:Q20"/>
    <mergeCell ref="R18:R20"/>
    <mergeCell ref="A14:A17"/>
    <mergeCell ref="A22:A25"/>
    <mergeCell ref="B22:B25"/>
    <mergeCell ref="C22:C25"/>
    <mergeCell ref="D22:D25"/>
    <mergeCell ref="E22:E24"/>
    <mergeCell ref="F22:F24"/>
    <mergeCell ref="G22:G24"/>
    <mergeCell ref="M18:M20"/>
    <mergeCell ref="N18:N20"/>
    <mergeCell ref="G18:G20"/>
    <mergeCell ref="H18:H20"/>
    <mergeCell ref="I18:I20"/>
    <mergeCell ref="J18:J20"/>
    <mergeCell ref="K18:K20"/>
    <mergeCell ref="L18:L20"/>
    <mergeCell ref="T22:T24"/>
    <mergeCell ref="U22:U24"/>
    <mergeCell ref="N22:N24"/>
    <mergeCell ref="O22:O24"/>
    <mergeCell ref="P22:P24"/>
    <mergeCell ref="Q22:Q24"/>
    <mergeCell ref="R22:R24"/>
    <mergeCell ref="S22:S24"/>
    <mergeCell ref="H22:H24"/>
    <mergeCell ref="I22:I24"/>
    <mergeCell ref="J22:J24"/>
    <mergeCell ref="K22:K24"/>
    <mergeCell ref="L22:L24"/>
    <mergeCell ref="M22:M24"/>
  </mergeCells>
  <pageMargins left="0.25" right="0.25" top="0.75" bottom="0.75" header="0.3" footer="0.3"/>
  <pageSetup paperSize="9" scale="72" fitToHeight="0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U39"/>
  <sheetViews>
    <sheetView topLeftCell="A30" zoomScaleNormal="100" zoomScaleSheetLayoutView="70" workbookViewId="0">
      <selection activeCell="C34" sqref="C34:C35"/>
    </sheetView>
  </sheetViews>
  <sheetFormatPr defaultRowHeight="15"/>
  <cols>
    <col min="1" max="5" width="22.7109375" customWidth="1"/>
    <col min="6" max="6" width="8.28515625" bestFit="1" customWidth="1"/>
    <col min="7" max="7" width="4.28515625" customWidth="1"/>
    <col min="8" max="8" width="10.85546875" style="154" customWidth="1"/>
    <col min="9" max="20" width="4" customWidth="1"/>
    <col min="21" max="21" width="8.7109375" customWidth="1"/>
  </cols>
  <sheetData>
    <row r="1" spans="1:21" ht="21">
      <c r="A1" s="1221" t="s">
        <v>1001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1221"/>
      <c r="P1" s="1221"/>
      <c r="Q1" s="1221"/>
      <c r="R1" s="1221"/>
      <c r="S1" s="1221"/>
      <c r="T1" s="1221"/>
      <c r="U1" s="1221"/>
    </row>
    <row r="2" spans="1:21" ht="21">
      <c r="A2" s="1222" t="s">
        <v>1002</v>
      </c>
      <c r="B2" s="1222"/>
      <c r="C2" s="1222"/>
      <c r="D2" s="1222"/>
      <c r="E2" s="27"/>
    </row>
    <row r="3" spans="1:21" ht="24" customHeight="1">
      <c r="A3" s="1594" t="s">
        <v>1003</v>
      </c>
      <c r="B3" s="1594"/>
      <c r="C3" s="1594"/>
      <c r="D3" s="1594"/>
      <c r="E3" s="1594"/>
    </row>
    <row r="4" spans="1:21" ht="18.75">
      <c r="A4" s="1259" t="s">
        <v>44</v>
      </c>
      <c r="B4" s="1214" t="s">
        <v>45</v>
      </c>
      <c r="C4" s="1214" t="s">
        <v>46</v>
      </c>
      <c r="D4" s="1214" t="s">
        <v>47</v>
      </c>
      <c r="E4" s="1214" t="s">
        <v>48</v>
      </c>
      <c r="F4" s="1214"/>
      <c r="G4" s="1214"/>
      <c r="H4" s="1246" t="s">
        <v>49</v>
      </c>
      <c r="I4" s="1214" t="s">
        <v>50</v>
      </c>
      <c r="J4" s="1214"/>
      <c r="K4" s="1214"/>
      <c r="L4" s="1214"/>
      <c r="M4" s="1214"/>
      <c r="N4" s="1214"/>
      <c r="O4" s="1214"/>
      <c r="P4" s="1214"/>
      <c r="Q4" s="1214"/>
      <c r="R4" s="1214"/>
      <c r="S4" s="1214"/>
      <c r="T4" s="1214"/>
      <c r="U4" s="1259" t="s">
        <v>153</v>
      </c>
    </row>
    <row r="5" spans="1:21" ht="14.25" customHeight="1">
      <c r="A5" s="1264"/>
      <c r="B5" s="1214"/>
      <c r="C5" s="1214"/>
      <c r="D5" s="1214"/>
      <c r="E5" s="1259" t="s">
        <v>52</v>
      </c>
      <c r="F5" s="1261" t="s">
        <v>53</v>
      </c>
      <c r="G5" s="1263" t="s">
        <v>54</v>
      </c>
      <c r="H5" s="1246"/>
      <c r="I5" s="1214" t="s">
        <v>55</v>
      </c>
      <c r="J5" s="1214" t="s">
        <v>56</v>
      </c>
      <c r="K5" s="1214" t="s">
        <v>57</v>
      </c>
      <c r="L5" s="1214" t="s">
        <v>58</v>
      </c>
      <c r="M5" s="1214" t="s">
        <v>59</v>
      </c>
      <c r="N5" s="1214" t="s">
        <v>60</v>
      </c>
      <c r="O5" s="1214" t="s">
        <v>61</v>
      </c>
      <c r="P5" s="469" t="s">
        <v>62</v>
      </c>
      <c r="Q5" s="1214" t="s">
        <v>63</v>
      </c>
      <c r="R5" s="1214" t="s">
        <v>64</v>
      </c>
      <c r="S5" s="1214" t="s">
        <v>65</v>
      </c>
      <c r="T5" s="1214" t="s">
        <v>66</v>
      </c>
      <c r="U5" s="1264"/>
    </row>
    <row r="6" spans="1:21" ht="21.75" customHeight="1">
      <c r="A6" s="1260"/>
      <c r="B6" s="1214"/>
      <c r="C6" s="1214"/>
      <c r="D6" s="1214"/>
      <c r="E6" s="1260"/>
      <c r="F6" s="1262"/>
      <c r="G6" s="1263"/>
      <c r="H6" s="1246"/>
      <c r="I6" s="1214"/>
      <c r="J6" s="1214"/>
      <c r="K6" s="1214"/>
      <c r="L6" s="1214"/>
      <c r="M6" s="1214"/>
      <c r="N6" s="1214"/>
      <c r="O6" s="1214"/>
      <c r="P6" s="470"/>
      <c r="Q6" s="1214"/>
      <c r="R6" s="1214"/>
      <c r="S6" s="1214"/>
      <c r="T6" s="1214"/>
      <c r="U6" s="1260"/>
    </row>
    <row r="7" spans="1:21" ht="56.25">
      <c r="A7" s="1637" t="s">
        <v>1528</v>
      </c>
      <c r="B7" s="1637" t="s">
        <v>1004</v>
      </c>
      <c r="C7" s="1637" t="s">
        <v>1005</v>
      </c>
      <c r="D7" s="1637" t="s">
        <v>1006</v>
      </c>
      <c r="E7" s="197" t="s">
        <v>1007</v>
      </c>
      <c r="F7" s="471">
        <v>74400</v>
      </c>
      <c r="G7" s="1672" t="s">
        <v>77</v>
      </c>
      <c r="H7" s="1136" t="s">
        <v>1008</v>
      </c>
      <c r="I7" s="1668"/>
      <c r="J7" s="1668"/>
      <c r="K7" s="1668"/>
      <c r="L7" s="1665">
        <v>44110</v>
      </c>
      <c r="M7" s="1668"/>
      <c r="N7" s="1668"/>
      <c r="O7" s="1668"/>
      <c r="P7" s="1665">
        <v>41110</v>
      </c>
      <c r="Q7" s="1668"/>
      <c r="R7" s="1668"/>
      <c r="S7" s="1668"/>
      <c r="T7" s="1668"/>
      <c r="U7" s="1675" t="s">
        <v>1009</v>
      </c>
    </row>
    <row r="8" spans="1:21" ht="56.25">
      <c r="A8" s="1671"/>
      <c r="B8" s="1671"/>
      <c r="C8" s="1671"/>
      <c r="D8" s="1671"/>
      <c r="E8" s="197" t="s">
        <v>1010</v>
      </c>
      <c r="F8" s="472">
        <v>920</v>
      </c>
      <c r="G8" s="1673"/>
      <c r="H8" s="1137"/>
      <c r="I8" s="1669"/>
      <c r="J8" s="1669"/>
      <c r="K8" s="1669"/>
      <c r="L8" s="1666"/>
      <c r="M8" s="1669"/>
      <c r="N8" s="1669"/>
      <c r="O8" s="1669"/>
      <c r="P8" s="1666"/>
      <c r="Q8" s="1669"/>
      <c r="R8" s="1669"/>
      <c r="S8" s="1669"/>
      <c r="T8" s="1669"/>
      <c r="U8" s="1676"/>
    </row>
    <row r="9" spans="1:21" ht="56.25">
      <c r="A9" s="1671"/>
      <c r="B9" s="1671"/>
      <c r="C9" s="1671"/>
      <c r="D9" s="1671"/>
      <c r="E9" s="197" t="s">
        <v>1011</v>
      </c>
      <c r="F9" s="472">
        <v>6900</v>
      </c>
      <c r="G9" s="1673"/>
      <c r="H9" s="1137"/>
      <c r="I9" s="1669"/>
      <c r="J9" s="1669"/>
      <c r="K9" s="1669"/>
      <c r="L9" s="1666"/>
      <c r="M9" s="1669"/>
      <c r="N9" s="1669"/>
      <c r="O9" s="1669"/>
      <c r="P9" s="1666"/>
      <c r="Q9" s="1669"/>
      <c r="R9" s="1669"/>
      <c r="S9" s="1669"/>
      <c r="T9" s="1669"/>
      <c r="U9" s="1676"/>
    </row>
    <row r="10" spans="1:21" ht="21.75" customHeight="1">
      <c r="A10" s="1671"/>
      <c r="B10" s="1638"/>
      <c r="C10" s="1638"/>
      <c r="D10" s="1638"/>
      <c r="E10" s="473" t="s">
        <v>1012</v>
      </c>
      <c r="F10" s="474">
        <v>3000</v>
      </c>
      <c r="G10" s="1673"/>
      <c r="H10" s="1137"/>
      <c r="I10" s="1669"/>
      <c r="J10" s="1669"/>
      <c r="K10" s="1669"/>
      <c r="L10" s="1666"/>
      <c r="M10" s="1669"/>
      <c r="N10" s="1669"/>
      <c r="O10" s="1669"/>
      <c r="P10" s="1666"/>
      <c r="Q10" s="1669"/>
      <c r="R10" s="1669"/>
      <c r="S10" s="1669"/>
      <c r="T10" s="1669"/>
      <c r="U10" s="1676"/>
    </row>
    <row r="11" spans="1:21" ht="21.75" customHeight="1">
      <c r="A11" s="1638"/>
      <c r="B11" s="1663" t="s">
        <v>4</v>
      </c>
      <c r="C11" s="1663"/>
      <c r="D11" s="1663"/>
      <c r="E11" s="1663"/>
      <c r="F11" s="475">
        <f>SUM(F7:F10)</f>
        <v>85220</v>
      </c>
      <c r="G11" s="1674"/>
      <c r="H11" s="1158"/>
      <c r="I11" s="1670"/>
      <c r="J11" s="1670"/>
      <c r="K11" s="1670"/>
      <c r="L11" s="1667"/>
      <c r="M11" s="1670"/>
      <c r="N11" s="1670"/>
      <c r="O11" s="1670"/>
      <c r="P11" s="1667"/>
      <c r="Q11" s="1670"/>
      <c r="R11" s="1670"/>
      <c r="S11" s="1670"/>
      <c r="T11" s="1670"/>
      <c r="U11" s="1677"/>
    </row>
    <row r="12" spans="1:21" s="28" customFormat="1" ht="56.25">
      <c r="A12" s="1194" t="s">
        <v>1529</v>
      </c>
      <c r="B12" s="1172" t="s">
        <v>1013</v>
      </c>
      <c r="C12" s="1194" t="s">
        <v>1014</v>
      </c>
      <c r="D12" s="476" t="s">
        <v>1015</v>
      </c>
      <c r="E12" s="197" t="s">
        <v>1016</v>
      </c>
      <c r="F12" s="477">
        <v>9600</v>
      </c>
      <c r="G12" s="1230" t="s">
        <v>77</v>
      </c>
      <c r="H12" s="478" t="s">
        <v>1017</v>
      </c>
      <c r="I12" s="479"/>
      <c r="J12" s="480"/>
      <c r="K12" s="481"/>
      <c r="L12" s="1641">
        <v>10600</v>
      </c>
      <c r="M12" s="481"/>
      <c r="N12" s="481"/>
      <c r="O12" s="480"/>
      <c r="P12" s="1641">
        <v>10600</v>
      </c>
      <c r="Q12" s="1660"/>
      <c r="R12" s="479"/>
      <c r="S12" s="479"/>
      <c r="T12" s="1641"/>
      <c r="U12" s="1631" t="s">
        <v>1009</v>
      </c>
    </row>
    <row r="13" spans="1:21" s="28" customFormat="1" ht="75">
      <c r="A13" s="1195"/>
      <c r="B13" s="1173"/>
      <c r="C13" s="1195"/>
      <c r="D13" s="476"/>
      <c r="E13" s="197" t="s">
        <v>1018</v>
      </c>
      <c r="F13" s="477">
        <v>9600</v>
      </c>
      <c r="G13" s="1231"/>
      <c r="H13" s="482"/>
      <c r="I13" s="483"/>
      <c r="J13" s="484"/>
      <c r="K13" s="485"/>
      <c r="L13" s="1656"/>
      <c r="M13" s="485"/>
      <c r="N13" s="485"/>
      <c r="O13" s="484"/>
      <c r="P13" s="1656"/>
      <c r="Q13" s="1664"/>
      <c r="R13" s="483"/>
      <c r="S13" s="483"/>
      <c r="T13" s="1656"/>
      <c r="U13" s="1632"/>
    </row>
    <row r="14" spans="1:21" s="28" customFormat="1" ht="56.25">
      <c r="A14" s="1195"/>
      <c r="B14" s="1173"/>
      <c r="C14" s="228"/>
      <c r="D14" s="476"/>
      <c r="E14" s="311" t="s">
        <v>1019</v>
      </c>
      <c r="F14" s="486">
        <v>2000</v>
      </c>
      <c r="G14" s="1231"/>
      <c r="H14" s="487"/>
      <c r="I14" s="483"/>
      <c r="J14" s="484"/>
      <c r="K14" s="485"/>
      <c r="L14" s="1656"/>
      <c r="M14" s="485"/>
      <c r="N14" s="485"/>
      <c r="O14" s="484"/>
      <c r="P14" s="1656"/>
      <c r="Q14" s="1664"/>
      <c r="R14" s="483"/>
      <c r="S14" s="483"/>
      <c r="T14" s="1656"/>
      <c r="U14" s="1632"/>
    </row>
    <row r="15" spans="1:21" s="28" customFormat="1" ht="24.75" customHeight="1">
      <c r="A15" s="1196"/>
      <c r="B15" s="1174"/>
      <c r="C15" s="1658" t="s">
        <v>4</v>
      </c>
      <c r="D15" s="1658"/>
      <c r="E15" s="1662"/>
      <c r="F15" s="488">
        <f>SUM(F12:F14)</f>
        <v>21200</v>
      </c>
      <c r="G15" s="1234"/>
      <c r="H15" s="489"/>
      <c r="I15" s="490"/>
      <c r="J15" s="491"/>
      <c r="K15" s="492"/>
      <c r="L15" s="1642"/>
      <c r="M15" s="492"/>
      <c r="N15" s="492"/>
      <c r="O15" s="491"/>
      <c r="P15" s="1642"/>
      <c r="Q15" s="1661"/>
      <c r="R15" s="490"/>
      <c r="S15" s="490"/>
      <c r="T15" s="1642"/>
      <c r="U15" s="1633"/>
    </row>
    <row r="16" spans="1:21" s="28" customFormat="1" ht="93.75">
      <c r="A16" s="310" t="s">
        <v>1530</v>
      </c>
      <c r="B16" s="299" t="s">
        <v>1020</v>
      </c>
      <c r="C16" s="310" t="s">
        <v>1021</v>
      </c>
      <c r="D16" s="476" t="s">
        <v>1022</v>
      </c>
      <c r="E16" s="197" t="s">
        <v>1023</v>
      </c>
      <c r="F16" s="477">
        <v>1200</v>
      </c>
      <c r="G16" s="1230" t="s">
        <v>77</v>
      </c>
      <c r="H16" s="496" t="s">
        <v>1024</v>
      </c>
      <c r="I16" s="479"/>
      <c r="J16" s="480"/>
      <c r="K16" s="481"/>
      <c r="L16" s="480"/>
      <c r="M16" s="481"/>
      <c r="N16" s="481"/>
      <c r="O16" s="480"/>
      <c r="P16" s="479"/>
      <c r="Q16" s="1660">
        <v>1200</v>
      </c>
      <c r="R16" s="479"/>
      <c r="S16" s="479"/>
      <c r="T16" s="479"/>
      <c r="U16" s="1631" t="s">
        <v>1009</v>
      </c>
    </row>
    <row r="17" spans="1:21" s="28" customFormat="1" ht="18.75">
      <c r="A17" s="298"/>
      <c r="B17" s="1663" t="s">
        <v>4</v>
      </c>
      <c r="C17" s="1663"/>
      <c r="D17" s="1663"/>
      <c r="E17" s="1663"/>
      <c r="F17" s="488">
        <f>SUM(F16:F16)</f>
        <v>1200</v>
      </c>
      <c r="G17" s="1234"/>
      <c r="H17" s="489"/>
      <c r="I17" s="490"/>
      <c r="J17" s="491"/>
      <c r="K17" s="492"/>
      <c r="L17" s="491"/>
      <c r="M17" s="492"/>
      <c r="N17" s="492"/>
      <c r="O17" s="491"/>
      <c r="P17" s="490"/>
      <c r="Q17" s="1661"/>
      <c r="R17" s="490"/>
      <c r="S17" s="490"/>
      <c r="T17" s="490"/>
      <c r="U17" s="1633"/>
    </row>
    <row r="18" spans="1:21" s="28" customFormat="1" ht="18.75" customHeight="1">
      <c r="A18" s="1194" t="s">
        <v>1531</v>
      </c>
      <c r="B18" s="1194" t="s">
        <v>1025</v>
      </c>
      <c r="C18" s="1194" t="s">
        <v>1026</v>
      </c>
      <c r="D18" s="1653" t="s">
        <v>1027</v>
      </c>
      <c r="E18" s="495" t="s">
        <v>1028</v>
      </c>
      <c r="F18" s="477">
        <v>240</v>
      </c>
      <c r="G18" s="1230" t="s">
        <v>77</v>
      </c>
      <c r="H18" s="496" t="s">
        <v>1029</v>
      </c>
      <c r="I18" s="479"/>
      <c r="J18" s="480"/>
      <c r="K18" s="481"/>
      <c r="L18" s="480"/>
      <c r="M18" s="481"/>
      <c r="N18" s="1641">
        <v>7920</v>
      </c>
      <c r="O18" s="480"/>
      <c r="P18" s="479"/>
      <c r="Q18" s="497"/>
      <c r="R18" s="479"/>
      <c r="S18" s="479"/>
      <c r="T18" s="479"/>
      <c r="U18" s="1631" t="s">
        <v>1009</v>
      </c>
    </row>
    <row r="19" spans="1:21" s="28" customFormat="1" ht="37.5">
      <c r="A19" s="1195"/>
      <c r="B19" s="1195"/>
      <c r="C19" s="1195"/>
      <c r="D19" s="1654"/>
      <c r="E19" s="495" t="s">
        <v>1030</v>
      </c>
      <c r="F19" s="498">
        <v>480</v>
      </c>
      <c r="G19" s="1231"/>
      <c r="H19" s="487"/>
      <c r="I19" s="483"/>
      <c r="J19" s="484"/>
      <c r="K19" s="485"/>
      <c r="L19" s="484"/>
      <c r="M19" s="485"/>
      <c r="N19" s="1656"/>
      <c r="O19" s="484"/>
      <c r="P19" s="483"/>
      <c r="Q19" s="499"/>
      <c r="R19" s="483"/>
      <c r="S19" s="483"/>
      <c r="T19" s="483"/>
      <c r="U19" s="1632"/>
    </row>
    <row r="20" spans="1:21" s="28" customFormat="1" ht="37.5">
      <c r="A20" s="1195"/>
      <c r="B20" s="1195"/>
      <c r="C20" s="1195"/>
      <c r="D20" s="1654"/>
      <c r="E20" s="495" t="s">
        <v>1031</v>
      </c>
      <c r="F20" s="477">
        <v>3000</v>
      </c>
      <c r="G20" s="1231"/>
      <c r="H20" s="487"/>
      <c r="I20" s="483"/>
      <c r="J20" s="484"/>
      <c r="K20" s="485"/>
      <c r="L20" s="484"/>
      <c r="M20" s="485"/>
      <c r="N20" s="1656"/>
      <c r="O20" s="484"/>
      <c r="P20" s="483"/>
      <c r="Q20" s="499"/>
      <c r="R20" s="483"/>
      <c r="S20" s="483"/>
      <c r="T20" s="483"/>
      <c r="U20" s="1632"/>
    </row>
    <row r="21" spans="1:21" s="28" customFormat="1" ht="37.5">
      <c r="A21" s="1195"/>
      <c r="B21" s="1196"/>
      <c r="C21" s="1196"/>
      <c r="D21" s="1655"/>
      <c r="E21" s="495" t="s">
        <v>1032</v>
      </c>
      <c r="F21" s="477">
        <v>4200</v>
      </c>
      <c r="G21" s="1231"/>
      <c r="H21" s="487"/>
      <c r="I21" s="483"/>
      <c r="J21" s="484"/>
      <c r="K21" s="485"/>
      <c r="L21" s="484"/>
      <c r="M21" s="485"/>
      <c r="N21" s="1656"/>
      <c r="O21" s="484"/>
      <c r="P21" s="483"/>
      <c r="Q21" s="499"/>
      <c r="R21" s="483"/>
      <c r="S21" s="483"/>
      <c r="T21" s="483"/>
      <c r="U21" s="1632"/>
    </row>
    <row r="22" spans="1:21" s="28" customFormat="1" ht="18.75">
      <c r="A22" s="1196"/>
      <c r="B22" s="1657" t="s">
        <v>4</v>
      </c>
      <c r="C22" s="1658"/>
      <c r="D22" s="1658"/>
      <c r="E22" s="1658"/>
      <c r="F22" s="500">
        <f>SUM(F18:F21)</f>
        <v>7920</v>
      </c>
      <c r="G22" s="1234"/>
      <c r="H22" s="489"/>
      <c r="I22" s="490"/>
      <c r="J22" s="491"/>
      <c r="K22" s="492"/>
      <c r="L22" s="491"/>
      <c r="M22" s="492"/>
      <c r="N22" s="1642"/>
      <c r="O22" s="491"/>
      <c r="P22" s="490"/>
      <c r="Q22" s="501"/>
      <c r="R22" s="490"/>
      <c r="S22" s="490"/>
      <c r="T22" s="490"/>
      <c r="U22" s="1633"/>
    </row>
    <row r="23" spans="1:21" s="28" customFormat="1" ht="37.5">
      <c r="A23" s="1197" t="s">
        <v>1532</v>
      </c>
      <c r="B23" s="1197" t="s">
        <v>1033</v>
      </c>
      <c r="C23" s="1197" t="s">
        <v>1034</v>
      </c>
      <c r="D23" s="1652" t="s">
        <v>1035</v>
      </c>
      <c r="E23" s="502" t="s">
        <v>1036</v>
      </c>
      <c r="F23" s="321">
        <v>1200</v>
      </c>
      <c r="G23" s="1230" t="s">
        <v>77</v>
      </c>
      <c r="H23" s="503"/>
      <c r="I23" s="504"/>
      <c r="J23" s="480"/>
      <c r="K23" s="505"/>
      <c r="L23" s="480"/>
      <c r="M23" s="505"/>
      <c r="N23" s="505"/>
      <c r="O23" s="480"/>
      <c r="P23" s="1649">
        <v>16200</v>
      </c>
      <c r="Q23" s="506"/>
      <c r="R23" s="504"/>
      <c r="S23" s="504"/>
      <c r="T23" s="504"/>
      <c r="U23" s="1631" t="s">
        <v>1009</v>
      </c>
    </row>
    <row r="24" spans="1:21" s="28" customFormat="1" ht="56.25">
      <c r="A24" s="1197"/>
      <c r="B24" s="1197"/>
      <c r="C24" s="1197"/>
      <c r="D24" s="1652"/>
      <c r="E24" s="67" t="s">
        <v>1037</v>
      </c>
      <c r="F24" s="321">
        <v>15000</v>
      </c>
      <c r="G24" s="1231"/>
      <c r="H24" s="487" t="s">
        <v>1038</v>
      </c>
      <c r="I24" s="507"/>
      <c r="J24" s="484"/>
      <c r="K24" s="508"/>
      <c r="L24" s="484"/>
      <c r="M24" s="508"/>
      <c r="N24" s="508"/>
      <c r="O24" s="484"/>
      <c r="P24" s="1650"/>
      <c r="Q24" s="509"/>
      <c r="R24" s="507"/>
      <c r="S24" s="507"/>
      <c r="T24" s="507"/>
      <c r="U24" s="1632"/>
    </row>
    <row r="25" spans="1:21" s="28" customFormat="1" ht="18.75">
      <c r="A25" s="1197"/>
      <c r="B25" s="1659" t="s">
        <v>4</v>
      </c>
      <c r="C25" s="1659"/>
      <c r="D25" s="1659"/>
      <c r="E25" s="1659"/>
      <c r="F25" s="155">
        <f>SUM(F23:F24)</f>
        <v>16200</v>
      </c>
      <c r="G25" s="1231"/>
      <c r="H25" s="487"/>
      <c r="I25" s="507"/>
      <c r="J25" s="484"/>
      <c r="K25" s="508"/>
      <c r="L25" s="484"/>
      <c r="M25" s="508"/>
      <c r="N25" s="508"/>
      <c r="O25" s="484"/>
      <c r="P25" s="1650"/>
      <c r="Q25" s="507"/>
      <c r="R25" s="507"/>
      <c r="S25" s="507"/>
      <c r="T25" s="507"/>
      <c r="U25" s="1632"/>
    </row>
    <row r="26" spans="1:21" s="28" customFormat="1" ht="42.75">
      <c r="A26" s="1019"/>
      <c r="B26" s="1019"/>
      <c r="C26" s="1019"/>
      <c r="D26" s="1019"/>
      <c r="E26" s="270" t="s">
        <v>139</v>
      </c>
      <c r="F26" s="165">
        <f>SUM(F25,F22,F17,F15,F11)</f>
        <v>131740</v>
      </c>
      <c r="G26" s="333"/>
      <c r="H26" s="510"/>
      <c r="I26" s="511">
        <f t="shared" ref="I26:T26" si="0">SUM(I7:I25)</f>
        <v>0</v>
      </c>
      <c r="J26" s="511">
        <f t="shared" si="0"/>
        <v>0</v>
      </c>
      <c r="K26" s="511">
        <f t="shared" si="0"/>
        <v>0</v>
      </c>
      <c r="L26" s="511">
        <f t="shared" si="0"/>
        <v>54710</v>
      </c>
      <c r="M26" s="511">
        <f t="shared" si="0"/>
        <v>0</v>
      </c>
      <c r="N26" s="511">
        <f t="shared" si="0"/>
        <v>7920</v>
      </c>
      <c r="O26" s="511">
        <f t="shared" si="0"/>
        <v>0</v>
      </c>
      <c r="P26" s="511">
        <f t="shared" si="0"/>
        <v>67910</v>
      </c>
      <c r="Q26" s="511">
        <f t="shared" si="0"/>
        <v>1200</v>
      </c>
      <c r="R26" s="511">
        <f t="shared" si="0"/>
        <v>0</v>
      </c>
      <c r="S26" s="511">
        <f t="shared" si="0"/>
        <v>0</v>
      </c>
      <c r="T26" s="511">
        <f t="shared" si="0"/>
        <v>0</v>
      </c>
      <c r="U26" s="512"/>
    </row>
    <row r="27" spans="1:21" ht="18.75">
      <c r="A27" s="369" t="s">
        <v>1039</v>
      </c>
      <c r="B27" s="369"/>
      <c r="C27" s="369"/>
      <c r="D27" s="369"/>
      <c r="E27" s="323"/>
      <c r="F27" s="74"/>
      <c r="G27" s="74"/>
      <c r="H27" s="28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</row>
    <row r="28" spans="1:21" s="28" customFormat="1" ht="37.5">
      <c r="A28" s="1194" t="s">
        <v>1533</v>
      </c>
      <c r="B28" s="1194" t="s">
        <v>1040</v>
      </c>
      <c r="C28" s="1194" t="s">
        <v>1041</v>
      </c>
      <c r="D28" s="1645" t="s">
        <v>1042</v>
      </c>
      <c r="E28" s="513" t="s">
        <v>1043</v>
      </c>
      <c r="F28" s="514">
        <v>30000</v>
      </c>
      <c r="G28" s="1647" t="s">
        <v>1044</v>
      </c>
      <c r="H28" s="515">
        <v>22630</v>
      </c>
      <c r="I28" s="504"/>
      <c r="J28" s="516"/>
      <c r="K28" s="1649">
        <v>45000</v>
      </c>
      <c r="L28" s="1649">
        <v>96000</v>
      </c>
      <c r="M28" s="505"/>
      <c r="N28" s="517"/>
      <c r="O28" s="480"/>
      <c r="P28" s="1649">
        <v>320000</v>
      </c>
      <c r="Q28" s="504"/>
      <c r="R28" s="518"/>
      <c r="S28" s="504"/>
      <c r="T28" s="518"/>
      <c r="U28" s="1631" t="s">
        <v>1009</v>
      </c>
    </row>
    <row r="29" spans="1:21" s="28" customFormat="1" ht="56.25">
      <c r="A29" s="1195"/>
      <c r="B29" s="1195"/>
      <c r="C29" s="1195"/>
      <c r="D29" s="1646"/>
      <c r="E29" s="519" t="s">
        <v>1045</v>
      </c>
      <c r="F29" s="520">
        <v>15000</v>
      </c>
      <c r="G29" s="1648"/>
      <c r="H29" s="521">
        <v>22661</v>
      </c>
      <c r="I29" s="522"/>
      <c r="J29" s="484"/>
      <c r="K29" s="1650"/>
      <c r="L29" s="1650"/>
      <c r="M29" s="523"/>
      <c r="N29" s="523"/>
      <c r="O29" s="484"/>
      <c r="P29" s="1650"/>
      <c r="Q29" s="522"/>
      <c r="R29" s="507"/>
      <c r="S29" s="522"/>
      <c r="T29" s="507"/>
      <c r="U29" s="1632"/>
    </row>
    <row r="30" spans="1:21" s="28" customFormat="1" ht="75">
      <c r="A30" s="1195"/>
      <c r="B30" s="1195"/>
      <c r="C30" s="1195"/>
      <c r="D30" s="1646"/>
      <c r="E30" s="519" t="s">
        <v>1046</v>
      </c>
      <c r="F30" s="520">
        <v>96000</v>
      </c>
      <c r="G30" s="1231"/>
      <c r="H30" s="493">
        <v>22786</v>
      </c>
      <c r="I30" s="507"/>
      <c r="J30" s="484"/>
      <c r="K30" s="1650"/>
      <c r="L30" s="1650"/>
      <c r="M30" s="508"/>
      <c r="N30" s="508"/>
      <c r="O30" s="484"/>
      <c r="P30" s="1650"/>
      <c r="Q30" s="507"/>
      <c r="R30" s="507"/>
      <c r="S30" s="507"/>
      <c r="T30" s="507"/>
      <c r="U30" s="1632"/>
    </row>
    <row r="31" spans="1:21" s="28" customFormat="1" ht="63">
      <c r="A31" s="1195"/>
      <c r="B31" s="1195"/>
      <c r="C31" s="1195"/>
      <c r="D31" s="1646"/>
      <c r="E31" s="161" t="s">
        <v>1047</v>
      </c>
      <c r="F31" s="520">
        <v>180000</v>
      </c>
      <c r="G31" s="1231"/>
      <c r="H31" s="487"/>
      <c r="I31" s="507"/>
      <c r="J31" s="484"/>
      <c r="K31" s="1650"/>
      <c r="L31" s="1650"/>
      <c r="M31" s="508"/>
      <c r="N31" s="508"/>
      <c r="O31" s="484"/>
      <c r="P31" s="1650"/>
      <c r="Q31" s="507"/>
      <c r="R31" s="507"/>
      <c r="S31" s="507"/>
      <c r="T31" s="507"/>
      <c r="U31" s="1632"/>
    </row>
    <row r="32" spans="1:21" s="28" customFormat="1" ht="63">
      <c r="A32" s="1195"/>
      <c r="B32" s="1196"/>
      <c r="C32" s="1195"/>
      <c r="D32" s="1646"/>
      <c r="E32" s="162" t="s">
        <v>1048</v>
      </c>
      <c r="F32" s="524">
        <v>140000</v>
      </c>
      <c r="G32" s="1231"/>
      <c r="H32" s="487"/>
      <c r="I32" s="507"/>
      <c r="J32" s="484"/>
      <c r="K32" s="1650"/>
      <c r="L32" s="1650"/>
      <c r="M32" s="508"/>
      <c r="N32" s="508"/>
      <c r="O32" s="484"/>
      <c r="P32" s="1650"/>
      <c r="Q32" s="507"/>
      <c r="R32" s="507"/>
      <c r="S32" s="507"/>
      <c r="T32" s="507"/>
      <c r="U32" s="1632"/>
    </row>
    <row r="33" spans="1:21" s="28" customFormat="1" ht="18.75">
      <c r="A33" s="1196"/>
      <c r="B33" s="1634" t="s">
        <v>4</v>
      </c>
      <c r="C33" s="1635"/>
      <c r="D33" s="1635"/>
      <c r="E33" s="1636"/>
      <c r="F33" s="163">
        <f>SUM(F28:F32)</f>
        <v>461000</v>
      </c>
      <c r="G33" s="1234"/>
      <c r="H33" s="489"/>
      <c r="I33" s="525"/>
      <c r="J33" s="491"/>
      <c r="K33" s="1651"/>
      <c r="L33" s="1651"/>
      <c r="M33" s="526"/>
      <c r="N33" s="526"/>
      <c r="O33" s="491"/>
      <c r="P33" s="1651"/>
      <c r="Q33" s="525"/>
      <c r="R33" s="525"/>
      <c r="S33" s="525"/>
      <c r="T33" s="525"/>
      <c r="U33" s="1633"/>
    </row>
    <row r="34" spans="1:21" s="28" customFormat="1" ht="56.25">
      <c r="A34" s="1194" t="s">
        <v>1534</v>
      </c>
      <c r="B34" s="1637" t="s">
        <v>1049</v>
      </c>
      <c r="C34" s="1637" t="s">
        <v>1041</v>
      </c>
      <c r="D34" s="1639" t="s">
        <v>1050</v>
      </c>
      <c r="E34" s="527" t="s">
        <v>1051</v>
      </c>
      <c r="F34" s="164">
        <v>100000</v>
      </c>
      <c r="G34" s="1230" t="s">
        <v>1044</v>
      </c>
      <c r="H34" s="528">
        <v>22692</v>
      </c>
      <c r="I34" s="525"/>
      <c r="J34" s="491"/>
      <c r="K34" s="494"/>
      <c r="L34" s="494"/>
      <c r="M34" s="1641">
        <v>100000</v>
      </c>
      <c r="N34" s="492"/>
      <c r="O34" s="491"/>
      <c r="P34" s="494"/>
      <c r="Q34" s="1641">
        <v>100000</v>
      </c>
      <c r="R34" s="525"/>
      <c r="S34" s="525"/>
      <c r="T34" s="525"/>
      <c r="U34" s="1631" t="s">
        <v>1009</v>
      </c>
    </row>
    <row r="35" spans="1:21" s="28" customFormat="1" ht="75">
      <c r="A35" s="1195"/>
      <c r="B35" s="1638"/>
      <c r="C35" s="1638"/>
      <c r="D35" s="1640"/>
      <c r="E35" s="527" t="s">
        <v>1052</v>
      </c>
      <c r="F35" s="164">
        <v>100000</v>
      </c>
      <c r="G35" s="1231"/>
      <c r="H35" s="528">
        <v>22812</v>
      </c>
      <c r="I35" s="525"/>
      <c r="J35" s="491"/>
      <c r="K35" s="494"/>
      <c r="L35" s="494"/>
      <c r="M35" s="1642"/>
      <c r="N35" s="492"/>
      <c r="O35" s="491"/>
      <c r="P35" s="494"/>
      <c r="Q35" s="1642"/>
      <c r="R35" s="525"/>
      <c r="S35" s="525"/>
      <c r="T35" s="525"/>
      <c r="U35" s="1632"/>
    </row>
    <row r="36" spans="1:21" s="28" customFormat="1" ht="18.75">
      <c r="A36" s="1643" t="s">
        <v>4</v>
      </c>
      <c r="B36" s="1644"/>
      <c r="C36" s="1644"/>
      <c r="D36" s="1644"/>
      <c r="E36" s="529"/>
      <c r="F36" s="163">
        <f>SUM(F34:F35)</f>
        <v>200000</v>
      </c>
      <c r="G36" s="1234"/>
      <c r="H36" s="489"/>
      <c r="I36" s="525"/>
      <c r="J36" s="491"/>
      <c r="K36" s="494"/>
      <c r="L36" s="494"/>
      <c r="M36" s="526"/>
      <c r="N36" s="526"/>
      <c r="O36" s="491"/>
      <c r="P36" s="494"/>
      <c r="Q36" s="525"/>
      <c r="R36" s="525"/>
      <c r="S36" s="525"/>
      <c r="T36" s="525"/>
      <c r="U36" s="1633"/>
    </row>
    <row r="37" spans="1:21" s="28" customFormat="1" ht="49.5" customHeight="1">
      <c r="A37" s="530"/>
      <c r="B37" s="531"/>
      <c r="C37" s="531"/>
      <c r="D37" s="532"/>
      <c r="E37" s="270" t="s">
        <v>139</v>
      </c>
      <c r="F37" s="165">
        <f>F36+F33</f>
        <v>661000</v>
      </c>
      <c r="G37" s="271"/>
      <c r="H37" s="271"/>
      <c r="I37" s="533">
        <f>SUM(I28:I33)</f>
        <v>0</v>
      </c>
      <c r="J37" s="533">
        <f>SUM(J28:J33)</f>
        <v>0</v>
      </c>
      <c r="K37" s="533">
        <f>SUM(K28:K33)</f>
        <v>45000</v>
      </c>
      <c r="L37" s="533">
        <f>SUM(L28:L33)</f>
        <v>96000</v>
      </c>
      <c r="M37" s="533">
        <f>SUM(M31:M36)</f>
        <v>100000</v>
      </c>
      <c r="N37" s="533">
        <f t="shared" ref="N37:T37" si="1">SUM(N28:N33)</f>
        <v>0</v>
      </c>
      <c r="O37" s="533">
        <f t="shared" si="1"/>
        <v>0</v>
      </c>
      <c r="P37" s="533">
        <f t="shared" si="1"/>
        <v>320000</v>
      </c>
      <c r="Q37" s="533">
        <f>SUM(Q31:Q36)</f>
        <v>100000</v>
      </c>
      <c r="R37" s="533">
        <f t="shared" si="1"/>
        <v>0</v>
      </c>
      <c r="S37" s="533">
        <f t="shared" si="1"/>
        <v>0</v>
      </c>
      <c r="T37" s="533">
        <f t="shared" si="1"/>
        <v>0</v>
      </c>
      <c r="U37" s="66"/>
    </row>
    <row r="39" spans="1:21" s="159" customFormat="1" ht="15.75">
      <c r="A39" s="156"/>
      <c r="B39" s="156"/>
      <c r="C39" s="156"/>
      <c r="D39" s="157"/>
      <c r="E39" s="158"/>
      <c r="H39" s="160"/>
    </row>
  </sheetData>
  <mergeCells count="94">
    <mergeCell ref="Q5:Q6"/>
    <mergeCell ref="R5:R6"/>
    <mergeCell ref="S5:S6"/>
    <mergeCell ref="U7:U11"/>
    <mergeCell ref="B11:E11"/>
    <mergeCell ref="R7:R11"/>
    <mergeCell ref="S7:S11"/>
    <mergeCell ref="T7:T11"/>
    <mergeCell ref="J5:J6"/>
    <mergeCell ref="K5:K6"/>
    <mergeCell ref="L5:L6"/>
    <mergeCell ref="M5:M6"/>
    <mergeCell ref="N5:N6"/>
    <mergeCell ref="O5:O6"/>
    <mergeCell ref="N7:N11"/>
    <mergeCell ref="O7:O11"/>
    <mergeCell ref="A1:U1"/>
    <mergeCell ref="A2:D2"/>
    <mergeCell ref="A3:E3"/>
    <mergeCell ref="A4:A6"/>
    <mergeCell ref="B4:B6"/>
    <mergeCell ref="C4:C6"/>
    <mergeCell ref="D4:D6"/>
    <mergeCell ref="E4:G4"/>
    <mergeCell ref="H4:H6"/>
    <mergeCell ref="I4:T4"/>
    <mergeCell ref="U4:U6"/>
    <mergeCell ref="E5:E6"/>
    <mergeCell ref="T5:T6"/>
    <mergeCell ref="F5:F6"/>
    <mergeCell ref="G5:G6"/>
    <mergeCell ref="I5:I6"/>
    <mergeCell ref="A7:A11"/>
    <mergeCell ref="B7:B10"/>
    <mergeCell ref="C7:C10"/>
    <mergeCell ref="D7:D10"/>
    <mergeCell ref="G7:G11"/>
    <mergeCell ref="P7:P11"/>
    <mergeCell ref="Q7:Q11"/>
    <mergeCell ref="H7:H11"/>
    <mergeCell ref="I7:I11"/>
    <mergeCell ref="J7:J11"/>
    <mergeCell ref="K7:K11"/>
    <mergeCell ref="L7:L11"/>
    <mergeCell ref="M7:M11"/>
    <mergeCell ref="A12:A15"/>
    <mergeCell ref="B12:B15"/>
    <mergeCell ref="C12:C13"/>
    <mergeCell ref="G12:G15"/>
    <mergeCell ref="L12:L15"/>
    <mergeCell ref="G16:G17"/>
    <mergeCell ref="Q16:Q17"/>
    <mergeCell ref="T12:T15"/>
    <mergeCell ref="U12:U15"/>
    <mergeCell ref="C15:E15"/>
    <mergeCell ref="U16:U17"/>
    <mergeCell ref="B17:E17"/>
    <mergeCell ref="P12:P15"/>
    <mergeCell ref="Q12:Q15"/>
    <mergeCell ref="N18:N22"/>
    <mergeCell ref="U18:U22"/>
    <mergeCell ref="B22:E22"/>
    <mergeCell ref="U23:U25"/>
    <mergeCell ref="B25:E25"/>
    <mergeCell ref="P23:P25"/>
    <mergeCell ref="A18:A22"/>
    <mergeCell ref="B18:B21"/>
    <mergeCell ref="C18:C21"/>
    <mergeCell ref="D18:D21"/>
    <mergeCell ref="G18:G22"/>
    <mergeCell ref="L28:L33"/>
    <mergeCell ref="P28:P33"/>
    <mergeCell ref="A34:A35"/>
    <mergeCell ref="A23:A25"/>
    <mergeCell ref="B23:B24"/>
    <mergeCell ref="C23:C24"/>
    <mergeCell ref="D23:D24"/>
    <mergeCell ref="G23:G25"/>
    <mergeCell ref="U28:U33"/>
    <mergeCell ref="B33:E33"/>
    <mergeCell ref="B34:B35"/>
    <mergeCell ref="C34:C35"/>
    <mergeCell ref="D34:D35"/>
    <mergeCell ref="G34:G36"/>
    <mergeCell ref="M34:M35"/>
    <mergeCell ref="Q34:Q35"/>
    <mergeCell ref="U34:U36"/>
    <mergeCell ref="A36:D36"/>
    <mergeCell ref="A28:A33"/>
    <mergeCell ref="B28:B32"/>
    <mergeCell ref="C28:C32"/>
    <mergeCell ref="D28:D32"/>
    <mergeCell ref="G28:G33"/>
    <mergeCell ref="K28:K33"/>
  </mergeCell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rowBreaks count="2" manualBreakCount="2">
    <brk id="17" max="16383" man="1"/>
    <brk id="2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U283"/>
  <sheetViews>
    <sheetView topLeftCell="A32" zoomScaleNormal="100" zoomScaleSheetLayoutView="90" workbookViewId="0">
      <selection activeCell="H2" sqref="H1:U1048576"/>
    </sheetView>
  </sheetViews>
  <sheetFormatPr defaultColWidth="9" defaultRowHeight="18.75"/>
  <cols>
    <col min="1" max="4" width="17" style="58" customWidth="1"/>
    <col min="5" max="5" width="22.7109375" style="58" customWidth="1"/>
    <col min="6" max="6" width="11.7109375" style="58" customWidth="1"/>
    <col min="7" max="7" width="4.28515625" style="58" customWidth="1"/>
    <col min="8" max="8" width="11.85546875" style="58" customWidth="1"/>
    <col min="9" max="20" width="4.42578125" style="761" customWidth="1"/>
    <col min="21" max="21" width="8.7109375" style="58" customWidth="1"/>
    <col min="22" max="16384" width="9" style="58"/>
  </cols>
  <sheetData>
    <row r="1" spans="1:21" ht="20.25">
      <c r="A1" s="1151" t="s">
        <v>651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51"/>
      <c r="S1" s="1151"/>
      <c r="T1" s="1151"/>
      <c r="U1" s="1151"/>
    </row>
    <row r="2" spans="1:21" ht="20.25">
      <c r="A2" s="1152" t="s">
        <v>652</v>
      </c>
      <c r="B2" s="1152"/>
      <c r="C2" s="1152"/>
      <c r="D2" s="1152"/>
      <c r="E2" s="222"/>
      <c r="F2" s="31"/>
      <c r="G2" s="31"/>
      <c r="H2" s="31"/>
      <c r="I2" s="734"/>
      <c r="J2" s="734"/>
      <c r="K2" s="734"/>
      <c r="L2" s="734"/>
      <c r="M2" s="734"/>
      <c r="N2" s="734"/>
      <c r="O2" s="734"/>
      <c r="P2" s="734"/>
      <c r="Q2" s="734"/>
      <c r="R2" s="734"/>
      <c r="S2" s="734"/>
      <c r="T2" s="734"/>
      <c r="U2" s="31"/>
    </row>
    <row r="3" spans="1:21" ht="20.25">
      <c r="A3" s="1152" t="s">
        <v>653</v>
      </c>
      <c r="B3" s="1152"/>
      <c r="C3" s="1152"/>
      <c r="D3" s="1152"/>
      <c r="E3" s="222"/>
      <c r="F3" s="31"/>
      <c r="G3" s="31"/>
      <c r="H3" s="31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31"/>
    </row>
    <row r="4" spans="1:21">
      <c r="A4" s="1146" t="s">
        <v>44</v>
      </c>
      <c r="B4" s="1150" t="s">
        <v>45</v>
      </c>
      <c r="C4" s="1150" t="s">
        <v>46</v>
      </c>
      <c r="D4" s="1150" t="s">
        <v>47</v>
      </c>
      <c r="E4" s="1150" t="s">
        <v>48</v>
      </c>
      <c r="F4" s="1150"/>
      <c r="G4" s="1150"/>
      <c r="H4" s="1150" t="s">
        <v>49</v>
      </c>
      <c r="I4" s="1154" t="s">
        <v>50</v>
      </c>
      <c r="J4" s="1154"/>
      <c r="K4" s="1154"/>
      <c r="L4" s="1154"/>
      <c r="M4" s="1154"/>
      <c r="N4" s="1154"/>
      <c r="O4" s="1154"/>
      <c r="P4" s="1154"/>
      <c r="Q4" s="1154"/>
      <c r="R4" s="1154"/>
      <c r="S4" s="1154"/>
      <c r="T4" s="1154"/>
      <c r="U4" s="1146" t="s">
        <v>153</v>
      </c>
    </row>
    <row r="5" spans="1:21">
      <c r="A5" s="1153"/>
      <c r="B5" s="1150"/>
      <c r="C5" s="1150"/>
      <c r="D5" s="1150"/>
      <c r="E5" s="1146" t="s">
        <v>52</v>
      </c>
      <c r="F5" s="1146" t="s">
        <v>53</v>
      </c>
      <c r="G5" s="1150" t="s">
        <v>54</v>
      </c>
      <c r="H5" s="1150"/>
      <c r="I5" s="1154" t="s">
        <v>55</v>
      </c>
      <c r="J5" s="1154" t="s">
        <v>56</v>
      </c>
      <c r="K5" s="1154" t="s">
        <v>57</v>
      </c>
      <c r="L5" s="1154" t="s">
        <v>58</v>
      </c>
      <c r="M5" s="1154" t="s">
        <v>59</v>
      </c>
      <c r="N5" s="1154" t="s">
        <v>60</v>
      </c>
      <c r="O5" s="1154" t="s">
        <v>61</v>
      </c>
      <c r="P5" s="1154" t="s">
        <v>62</v>
      </c>
      <c r="Q5" s="1154" t="s">
        <v>63</v>
      </c>
      <c r="R5" s="1154" t="s">
        <v>64</v>
      </c>
      <c r="S5" s="1154" t="s">
        <v>65</v>
      </c>
      <c r="T5" s="1154" t="s">
        <v>66</v>
      </c>
      <c r="U5" s="1153"/>
    </row>
    <row r="6" spans="1:21">
      <c r="A6" s="1147"/>
      <c r="B6" s="1150"/>
      <c r="C6" s="1150"/>
      <c r="D6" s="1150"/>
      <c r="E6" s="1147"/>
      <c r="F6" s="1147"/>
      <c r="G6" s="1150"/>
      <c r="H6" s="1150"/>
      <c r="I6" s="1154"/>
      <c r="J6" s="1154"/>
      <c r="K6" s="1154"/>
      <c r="L6" s="1154"/>
      <c r="M6" s="1154"/>
      <c r="N6" s="1154"/>
      <c r="O6" s="1154"/>
      <c r="P6" s="1154"/>
      <c r="Q6" s="1154"/>
      <c r="R6" s="1154"/>
      <c r="S6" s="1154"/>
      <c r="T6" s="1154"/>
      <c r="U6" s="1147"/>
    </row>
    <row r="7" spans="1:21" ht="56.25">
      <c r="A7" s="1142" t="s">
        <v>654</v>
      </c>
      <c r="B7" s="1450" t="s">
        <v>655</v>
      </c>
      <c r="C7" s="1172" t="s">
        <v>656</v>
      </c>
      <c r="D7" s="1160" t="s">
        <v>657</v>
      </c>
      <c r="E7" s="60" t="s">
        <v>658</v>
      </c>
      <c r="F7" s="59">
        <v>6400</v>
      </c>
      <c r="G7" s="1144" t="s">
        <v>77</v>
      </c>
      <c r="H7" s="1136" t="s">
        <v>659</v>
      </c>
      <c r="I7" s="1731"/>
      <c r="J7" s="1731"/>
      <c r="K7" s="1731">
        <v>5800</v>
      </c>
      <c r="L7" s="1731"/>
      <c r="M7" s="1731"/>
      <c r="N7" s="1731"/>
      <c r="O7" s="1731"/>
      <c r="P7" s="1731">
        <v>5800</v>
      </c>
      <c r="Q7" s="1731"/>
      <c r="R7" s="1731"/>
      <c r="S7" s="1731"/>
      <c r="T7" s="1731"/>
      <c r="U7" s="1136" t="s">
        <v>660</v>
      </c>
    </row>
    <row r="8" spans="1:21" ht="56.25">
      <c r="A8" s="1143"/>
      <c r="B8" s="1451"/>
      <c r="C8" s="1173"/>
      <c r="D8" s="1160"/>
      <c r="E8" s="226" t="s">
        <v>661</v>
      </c>
      <c r="F8" s="59">
        <v>3200</v>
      </c>
      <c r="G8" s="1138"/>
      <c r="H8" s="1137"/>
      <c r="I8" s="1711"/>
      <c r="J8" s="1711"/>
      <c r="K8" s="1711"/>
      <c r="L8" s="1711"/>
      <c r="M8" s="1711"/>
      <c r="N8" s="1711"/>
      <c r="O8" s="1711"/>
      <c r="P8" s="1711"/>
      <c r="Q8" s="1711"/>
      <c r="R8" s="1711"/>
      <c r="S8" s="1711"/>
      <c r="T8" s="1711"/>
      <c r="U8" s="1137"/>
    </row>
    <row r="9" spans="1:21">
      <c r="A9" s="1143"/>
      <c r="B9" s="762"/>
      <c r="C9" s="707"/>
      <c r="D9" s="1160"/>
      <c r="E9" s="226" t="s">
        <v>662</v>
      </c>
      <c r="F9" s="59">
        <v>1000</v>
      </c>
      <c r="G9" s="1138"/>
      <c r="H9" s="1137"/>
      <c r="I9" s="1711"/>
      <c r="J9" s="1711"/>
      <c r="K9" s="1711"/>
      <c r="L9" s="1711"/>
      <c r="M9" s="1711"/>
      <c r="N9" s="1711"/>
      <c r="O9" s="1711"/>
      <c r="P9" s="1711"/>
      <c r="Q9" s="1711"/>
      <c r="R9" s="1711"/>
      <c r="S9" s="1711"/>
      <c r="T9" s="1711"/>
      <c r="U9" s="1137"/>
    </row>
    <row r="10" spans="1:21">
      <c r="A10" s="1143"/>
      <c r="B10" s="763"/>
      <c r="C10" s="764"/>
      <c r="D10" s="1160"/>
      <c r="E10" s="66" t="s">
        <v>208</v>
      </c>
      <c r="F10" s="221">
        <v>1000</v>
      </c>
      <c r="G10" s="1138"/>
      <c r="H10" s="1137"/>
      <c r="I10" s="1711"/>
      <c r="J10" s="1711"/>
      <c r="K10" s="1711"/>
      <c r="L10" s="1711"/>
      <c r="M10" s="1711"/>
      <c r="N10" s="1711"/>
      <c r="O10" s="1711"/>
      <c r="P10" s="1711"/>
      <c r="Q10" s="1711"/>
      <c r="R10" s="1711"/>
      <c r="S10" s="1711"/>
      <c r="T10" s="1711"/>
      <c r="U10" s="1137"/>
    </row>
    <row r="11" spans="1:21">
      <c r="A11" s="1159"/>
      <c r="B11" s="765"/>
      <c r="C11" s="766"/>
      <c r="D11" s="1160"/>
      <c r="E11" s="767" t="s">
        <v>4</v>
      </c>
      <c r="F11" s="69">
        <f>SUM(F7:F10)</f>
        <v>11600</v>
      </c>
      <c r="G11" s="37"/>
      <c r="H11" s="37"/>
      <c r="I11" s="735"/>
      <c r="J11" s="735"/>
      <c r="K11" s="735"/>
      <c r="L11" s="735"/>
      <c r="M11" s="735"/>
      <c r="N11" s="735"/>
      <c r="O11" s="735"/>
      <c r="P11" s="735"/>
      <c r="Q11" s="735"/>
      <c r="R11" s="735"/>
      <c r="S11" s="735"/>
      <c r="T11" s="735"/>
      <c r="U11" s="37"/>
    </row>
    <row r="12" spans="1:21" ht="56.25">
      <c r="A12" s="1142" t="s">
        <v>663</v>
      </c>
      <c r="B12" s="1143" t="s">
        <v>664</v>
      </c>
      <c r="C12" s="1142" t="s">
        <v>665</v>
      </c>
      <c r="D12" s="1136" t="s">
        <v>666</v>
      </c>
      <c r="E12" s="226" t="s">
        <v>667</v>
      </c>
      <c r="F12" s="59">
        <v>1600</v>
      </c>
      <c r="G12" s="1144" t="s">
        <v>77</v>
      </c>
      <c r="H12" s="1136" t="s">
        <v>668</v>
      </c>
      <c r="I12" s="1731"/>
      <c r="J12" s="1731">
        <v>17000</v>
      </c>
      <c r="K12" s="1731"/>
      <c r="L12" s="736"/>
      <c r="M12" s="1731"/>
      <c r="N12" s="1731"/>
      <c r="O12" s="1731"/>
      <c r="P12" s="1731"/>
      <c r="Q12" s="1731">
        <v>17000</v>
      </c>
      <c r="R12" s="736"/>
      <c r="S12" s="1731"/>
      <c r="T12" s="1731"/>
      <c r="U12" s="1136" t="s">
        <v>669</v>
      </c>
    </row>
    <row r="13" spans="1:21" ht="93.75">
      <c r="A13" s="1143"/>
      <c r="B13" s="1143"/>
      <c r="C13" s="1143"/>
      <c r="D13" s="1137"/>
      <c r="E13" s="226" t="s">
        <v>670</v>
      </c>
      <c r="F13" s="59">
        <v>32400</v>
      </c>
      <c r="G13" s="1239"/>
      <c r="H13" s="1158"/>
      <c r="I13" s="1740"/>
      <c r="J13" s="1740"/>
      <c r="K13" s="1740"/>
      <c r="L13" s="736"/>
      <c r="M13" s="1740"/>
      <c r="N13" s="1740"/>
      <c r="O13" s="1740"/>
      <c r="P13" s="1740"/>
      <c r="Q13" s="1740"/>
      <c r="R13" s="736"/>
      <c r="S13" s="1740"/>
      <c r="T13" s="1740"/>
      <c r="U13" s="1158"/>
    </row>
    <row r="14" spans="1:21" s="738" customFormat="1">
      <c r="A14" s="1159"/>
      <c r="B14" s="1159"/>
      <c r="C14" s="1159"/>
      <c r="D14" s="1158"/>
      <c r="E14" s="768" t="s">
        <v>4</v>
      </c>
      <c r="F14" s="769">
        <f>SUM(F12:F13)</f>
        <v>34000</v>
      </c>
      <c r="G14" s="302"/>
      <c r="H14" s="283"/>
      <c r="I14" s="737"/>
      <c r="J14" s="737"/>
      <c r="K14" s="737"/>
      <c r="L14" s="737"/>
      <c r="M14" s="737"/>
      <c r="N14" s="737"/>
      <c r="O14" s="737"/>
      <c r="P14" s="737"/>
      <c r="Q14" s="737"/>
      <c r="R14" s="737"/>
      <c r="S14" s="737"/>
      <c r="T14" s="737"/>
      <c r="U14" s="283"/>
    </row>
    <row r="15" spans="1:21" ht="56.25">
      <c r="A15" s="1172" t="s">
        <v>671</v>
      </c>
      <c r="B15" s="1160" t="s">
        <v>672</v>
      </c>
      <c r="C15" s="1172" t="s">
        <v>656</v>
      </c>
      <c r="D15" s="1160" t="s">
        <v>673</v>
      </c>
      <c r="E15" s="60" t="s">
        <v>658</v>
      </c>
      <c r="F15" s="59">
        <v>6400</v>
      </c>
      <c r="G15" s="1144" t="s">
        <v>77</v>
      </c>
      <c r="H15" s="1136" t="s">
        <v>674</v>
      </c>
      <c r="I15" s="1731"/>
      <c r="J15" s="1731"/>
      <c r="K15" s="739"/>
      <c r="L15" s="736"/>
      <c r="M15" s="1731">
        <v>5300</v>
      </c>
      <c r="N15" s="1731"/>
      <c r="O15" s="1731"/>
      <c r="P15" s="736"/>
      <c r="Q15" s="1731"/>
      <c r="R15" s="1731">
        <v>5300</v>
      </c>
      <c r="S15" s="1731"/>
      <c r="T15" s="1731"/>
      <c r="U15" s="1136" t="s">
        <v>675</v>
      </c>
    </row>
    <row r="16" spans="1:21" ht="56.25">
      <c r="A16" s="1173"/>
      <c r="B16" s="1160"/>
      <c r="C16" s="1173"/>
      <c r="D16" s="1160"/>
      <c r="E16" s="226" t="s">
        <v>661</v>
      </c>
      <c r="F16" s="59">
        <v>3200</v>
      </c>
      <c r="G16" s="1138"/>
      <c r="H16" s="1137"/>
      <c r="I16" s="1711"/>
      <c r="J16" s="1711"/>
      <c r="K16" s="721"/>
      <c r="L16" s="736"/>
      <c r="M16" s="1711"/>
      <c r="N16" s="1711"/>
      <c r="O16" s="1711"/>
      <c r="P16" s="736"/>
      <c r="Q16" s="1711"/>
      <c r="R16" s="1711"/>
      <c r="S16" s="1711"/>
      <c r="T16" s="1711"/>
      <c r="U16" s="1137"/>
    </row>
    <row r="17" spans="1:21">
      <c r="A17" s="1173"/>
      <c r="B17" s="1160"/>
      <c r="C17" s="1173"/>
      <c r="D17" s="1160"/>
      <c r="E17" s="226" t="s">
        <v>662</v>
      </c>
      <c r="F17" s="59">
        <v>1000</v>
      </c>
      <c r="G17" s="1138"/>
      <c r="H17" s="1137"/>
      <c r="I17" s="1711"/>
      <c r="J17" s="1711"/>
      <c r="K17" s="721"/>
      <c r="L17" s="736"/>
      <c r="M17" s="1711"/>
      <c r="N17" s="1711"/>
      <c r="O17" s="1711"/>
      <c r="P17" s="736"/>
      <c r="Q17" s="1711"/>
      <c r="R17" s="1711"/>
      <c r="S17" s="1711"/>
      <c r="T17" s="1711"/>
      <c r="U17" s="1137"/>
    </row>
    <row r="18" spans="1:21">
      <c r="A18" s="1173"/>
      <c r="B18" s="1160"/>
      <c r="C18" s="1173"/>
      <c r="D18" s="1160"/>
      <c r="E18" s="66" t="s">
        <v>208</v>
      </c>
      <c r="F18" s="58">
        <v>1000</v>
      </c>
      <c r="G18" s="1239"/>
      <c r="H18" s="1137"/>
      <c r="I18" s="1711"/>
      <c r="J18" s="1711"/>
      <c r="K18" s="726"/>
      <c r="L18" s="736"/>
      <c r="M18" s="1740"/>
      <c r="N18" s="1740"/>
      <c r="O18" s="1740"/>
      <c r="P18" s="736"/>
      <c r="Q18" s="1740"/>
      <c r="R18" s="1740"/>
      <c r="S18" s="1740"/>
      <c r="T18" s="1740"/>
      <c r="U18" s="1137"/>
    </row>
    <row r="19" spans="1:21">
      <c r="A19" s="1174"/>
      <c r="B19" s="1160"/>
      <c r="C19" s="1174"/>
      <c r="D19" s="1160"/>
      <c r="E19" s="767" t="s">
        <v>4</v>
      </c>
      <c r="F19" s="69">
        <f>SUM(F15:F18)</f>
        <v>11600</v>
      </c>
      <c r="G19" s="37"/>
      <c r="H19" s="37"/>
      <c r="I19" s="735"/>
      <c r="J19" s="735"/>
      <c r="K19" s="735"/>
      <c r="L19" s="735"/>
      <c r="M19" s="735"/>
      <c r="N19" s="735"/>
      <c r="O19" s="735"/>
      <c r="P19" s="735"/>
      <c r="Q19" s="735"/>
      <c r="R19" s="735"/>
      <c r="S19" s="735"/>
      <c r="T19" s="735"/>
      <c r="U19" s="37"/>
    </row>
    <row r="20" spans="1:21" ht="56.25">
      <c r="A20" s="1722" t="s">
        <v>676</v>
      </c>
      <c r="B20" s="1722" t="s">
        <v>677</v>
      </c>
      <c r="C20" s="1722" t="s">
        <v>678</v>
      </c>
      <c r="D20" s="1722" t="s">
        <v>679</v>
      </c>
      <c r="E20" s="898" t="s">
        <v>680</v>
      </c>
      <c r="F20" s="899">
        <v>8000</v>
      </c>
      <c r="G20" s="1735" t="s">
        <v>77</v>
      </c>
      <c r="H20" s="1737">
        <v>22303</v>
      </c>
      <c r="I20" s="900"/>
      <c r="J20" s="900"/>
      <c r="K20" s="901"/>
      <c r="L20" s="1738">
        <v>25200</v>
      </c>
      <c r="M20" s="900"/>
      <c r="N20" s="900"/>
      <c r="O20" s="900"/>
      <c r="P20" s="900"/>
      <c r="Q20" s="900"/>
      <c r="R20" s="1738"/>
      <c r="S20" s="900"/>
      <c r="T20" s="900"/>
      <c r="U20" s="1681" t="s">
        <v>660</v>
      </c>
    </row>
    <row r="21" spans="1:21" ht="56.25">
      <c r="A21" s="1723"/>
      <c r="B21" s="1723"/>
      <c r="C21" s="1723"/>
      <c r="D21" s="1723"/>
      <c r="E21" s="902" t="s">
        <v>681</v>
      </c>
      <c r="F21" s="899">
        <v>8000</v>
      </c>
      <c r="G21" s="1736"/>
      <c r="H21" s="1682"/>
      <c r="I21" s="903"/>
      <c r="J21" s="903"/>
      <c r="K21" s="904"/>
      <c r="L21" s="1739"/>
      <c r="M21" s="903"/>
      <c r="N21" s="903"/>
      <c r="O21" s="903"/>
      <c r="P21" s="903"/>
      <c r="Q21" s="903"/>
      <c r="R21" s="1739"/>
      <c r="S21" s="903"/>
      <c r="T21" s="903"/>
      <c r="U21" s="1682"/>
    </row>
    <row r="22" spans="1:21">
      <c r="A22" s="1723"/>
      <c r="B22" s="1723"/>
      <c r="C22" s="1723"/>
      <c r="D22" s="1723"/>
      <c r="E22" s="902" t="s">
        <v>682</v>
      </c>
      <c r="F22" s="899">
        <v>2400</v>
      </c>
      <c r="G22" s="1736"/>
      <c r="H22" s="1682"/>
      <c r="I22" s="903"/>
      <c r="J22" s="903"/>
      <c r="K22" s="904"/>
      <c r="L22" s="1739"/>
      <c r="M22" s="903"/>
      <c r="N22" s="903"/>
      <c r="O22" s="903"/>
      <c r="P22" s="903"/>
      <c r="Q22" s="903"/>
      <c r="R22" s="1739"/>
      <c r="S22" s="903"/>
      <c r="T22" s="903"/>
      <c r="U22" s="1682"/>
    </row>
    <row r="23" spans="1:21">
      <c r="A23" s="1723"/>
      <c r="B23" s="1723"/>
      <c r="C23" s="1723"/>
      <c r="D23" s="1723"/>
      <c r="E23" s="905" t="s">
        <v>662</v>
      </c>
      <c r="F23" s="899">
        <v>4000</v>
      </c>
      <c r="G23" s="1736"/>
      <c r="H23" s="1682"/>
      <c r="I23" s="903"/>
      <c r="J23" s="903"/>
      <c r="K23" s="904"/>
      <c r="L23" s="1739"/>
      <c r="M23" s="903"/>
      <c r="N23" s="903"/>
      <c r="O23" s="903"/>
      <c r="P23" s="903"/>
      <c r="Q23" s="903"/>
      <c r="R23" s="1739"/>
      <c r="S23" s="903"/>
      <c r="T23" s="903"/>
      <c r="U23" s="1682"/>
    </row>
    <row r="24" spans="1:21">
      <c r="A24" s="1723"/>
      <c r="B24" s="1723"/>
      <c r="C24" s="1723"/>
      <c r="D24" s="1723"/>
      <c r="E24" s="905" t="s">
        <v>208</v>
      </c>
      <c r="F24" s="899">
        <v>2000</v>
      </c>
      <c r="G24" s="906"/>
      <c r="H24" s="907"/>
      <c r="I24" s="903"/>
      <c r="J24" s="903"/>
      <c r="K24" s="908"/>
      <c r="L24" s="903"/>
      <c r="M24" s="903"/>
      <c r="N24" s="903"/>
      <c r="O24" s="903"/>
      <c r="P24" s="903"/>
      <c r="Q24" s="903"/>
      <c r="R24" s="1739"/>
      <c r="S24" s="903"/>
      <c r="T24" s="903"/>
      <c r="U24" s="1682"/>
    </row>
    <row r="25" spans="1:21">
      <c r="A25" s="1723"/>
      <c r="B25" s="1723"/>
      <c r="C25" s="1723"/>
      <c r="D25" s="1723"/>
      <c r="E25" s="909" t="s">
        <v>683</v>
      </c>
      <c r="F25" s="910">
        <v>3200</v>
      </c>
      <c r="G25" s="906"/>
      <c r="H25" s="907"/>
      <c r="I25" s="903"/>
      <c r="J25" s="903"/>
      <c r="K25" s="908"/>
      <c r="L25" s="903"/>
      <c r="M25" s="903"/>
      <c r="N25" s="903"/>
      <c r="O25" s="903"/>
      <c r="P25" s="903"/>
      <c r="Q25" s="903"/>
      <c r="R25" s="1739"/>
      <c r="S25" s="903"/>
      <c r="T25" s="903"/>
      <c r="U25" s="1682"/>
    </row>
    <row r="26" spans="1:21">
      <c r="A26" s="1724"/>
      <c r="B26" s="1724"/>
      <c r="C26" s="1724"/>
      <c r="D26" s="1724"/>
      <c r="E26" s="911" t="s">
        <v>4</v>
      </c>
      <c r="F26" s="899">
        <f>SUM(F20:F25)</f>
        <v>27600</v>
      </c>
      <c r="G26" s="909"/>
      <c r="H26" s="909"/>
      <c r="I26" s="678"/>
      <c r="J26" s="678"/>
      <c r="K26" s="678"/>
      <c r="L26" s="678"/>
      <c r="M26" s="678"/>
      <c r="N26" s="678"/>
      <c r="O26" s="678"/>
      <c r="P26" s="678"/>
      <c r="Q26" s="678"/>
      <c r="R26" s="678"/>
      <c r="S26" s="678"/>
      <c r="T26" s="678"/>
      <c r="U26" s="909"/>
    </row>
    <row r="27" spans="1:21" ht="48.75">
      <c r="A27" s="1678" t="s">
        <v>1458</v>
      </c>
      <c r="B27" s="1679"/>
      <c r="C27" s="1679"/>
      <c r="D27" s="1680"/>
      <c r="E27" s="75" t="s">
        <v>139</v>
      </c>
      <c r="F27" s="76">
        <f>F11+F19+F26+F14</f>
        <v>84800</v>
      </c>
      <c r="G27" s="308" t="s">
        <v>77</v>
      </c>
      <c r="H27" s="77"/>
      <c r="I27" s="735">
        <f t="shared" ref="I27:T27" si="0">SUM(I7:I26)</f>
        <v>0</v>
      </c>
      <c r="J27" s="735">
        <f t="shared" si="0"/>
        <v>17000</v>
      </c>
      <c r="K27" s="735">
        <f t="shared" si="0"/>
        <v>5800</v>
      </c>
      <c r="L27" s="735">
        <f t="shared" si="0"/>
        <v>25200</v>
      </c>
      <c r="M27" s="735">
        <f t="shared" si="0"/>
        <v>5300</v>
      </c>
      <c r="N27" s="735">
        <f t="shared" si="0"/>
        <v>0</v>
      </c>
      <c r="O27" s="735">
        <f t="shared" si="0"/>
        <v>0</v>
      </c>
      <c r="P27" s="735">
        <f t="shared" si="0"/>
        <v>5800</v>
      </c>
      <c r="Q27" s="735">
        <f t="shared" si="0"/>
        <v>17000</v>
      </c>
      <c r="R27" s="735">
        <f t="shared" si="0"/>
        <v>5300</v>
      </c>
      <c r="S27" s="735">
        <f t="shared" si="0"/>
        <v>0</v>
      </c>
      <c r="T27" s="735">
        <f t="shared" si="0"/>
        <v>0</v>
      </c>
      <c r="U27" s="66"/>
    </row>
    <row r="28" spans="1:21">
      <c r="A28" s="1705" t="s">
        <v>684</v>
      </c>
      <c r="B28" s="1706"/>
      <c r="C28" s="1706"/>
      <c r="D28" s="1706"/>
      <c r="E28" s="1706"/>
      <c r="F28" s="1706"/>
      <c r="G28" s="1706"/>
      <c r="H28" s="1706"/>
      <c r="I28" s="1706"/>
      <c r="J28" s="1706"/>
      <c r="K28" s="1706"/>
      <c r="L28" s="1706"/>
      <c r="M28" s="1706"/>
      <c r="N28" s="1706"/>
      <c r="O28" s="1706"/>
      <c r="P28" s="1706"/>
      <c r="Q28" s="1706"/>
      <c r="R28" s="1706"/>
      <c r="S28" s="1706"/>
      <c r="T28" s="1707"/>
      <c r="U28" s="299"/>
    </row>
    <row r="29" spans="1:21">
      <c r="A29" s="1708" t="s">
        <v>685</v>
      </c>
      <c r="B29" s="1709"/>
      <c r="C29" s="1709"/>
      <c r="D29" s="1709"/>
      <c r="E29" s="1709"/>
      <c r="F29" s="1709"/>
      <c r="G29" s="1709"/>
      <c r="H29" s="1709"/>
      <c r="I29" s="1709"/>
      <c r="J29" s="1709"/>
      <c r="K29" s="1709"/>
      <c r="L29" s="1709"/>
      <c r="M29" s="1709"/>
      <c r="N29" s="1709"/>
      <c r="O29" s="1709"/>
      <c r="P29" s="1709"/>
      <c r="Q29" s="1709"/>
      <c r="R29" s="1709"/>
      <c r="S29" s="1709"/>
      <c r="T29" s="1710"/>
      <c r="U29" s="309"/>
    </row>
    <row r="30" spans="1:21" ht="25.5">
      <c r="A30" s="1143" t="s">
        <v>686</v>
      </c>
      <c r="B30" s="1450" t="s">
        <v>687</v>
      </c>
      <c r="C30" s="1143" t="s">
        <v>688</v>
      </c>
      <c r="D30" s="1173" t="s">
        <v>689</v>
      </c>
      <c r="E30" s="770" t="s">
        <v>690</v>
      </c>
      <c r="F30" s="771"/>
      <c r="G30" s="722" t="s">
        <v>691</v>
      </c>
      <c r="H30" s="1142" t="s">
        <v>692</v>
      </c>
      <c r="I30" s="729"/>
      <c r="J30" s="1696">
        <v>13840</v>
      </c>
      <c r="K30" s="729"/>
      <c r="L30" s="71"/>
      <c r="M30" s="729"/>
      <c r="N30" s="1696">
        <v>9600</v>
      </c>
      <c r="O30" s="729"/>
      <c r="P30" s="1696">
        <v>9600</v>
      </c>
      <c r="Q30" s="729"/>
      <c r="R30" s="71"/>
      <c r="S30" s="1696">
        <v>9600</v>
      </c>
      <c r="T30" s="729"/>
      <c r="U30" s="719" t="s">
        <v>693</v>
      </c>
    </row>
    <row r="31" spans="1:21" ht="37.5">
      <c r="A31" s="1143"/>
      <c r="B31" s="1451"/>
      <c r="C31" s="1143"/>
      <c r="D31" s="1173"/>
      <c r="E31" s="772" t="s">
        <v>694</v>
      </c>
      <c r="F31" s="771">
        <v>4800</v>
      </c>
      <c r="G31" s="719"/>
      <c r="H31" s="1143"/>
      <c r="I31" s="729"/>
      <c r="J31" s="1689"/>
      <c r="K31" s="729"/>
      <c r="L31" s="71"/>
      <c r="M31" s="729"/>
      <c r="N31" s="1689"/>
      <c r="O31" s="729"/>
      <c r="P31" s="1689"/>
      <c r="Q31" s="729"/>
      <c r="R31" s="71"/>
      <c r="S31" s="1689"/>
      <c r="T31" s="729"/>
      <c r="U31" s="719"/>
    </row>
    <row r="32" spans="1:21" ht="37.5">
      <c r="A32" s="1143"/>
      <c r="B32" s="1451"/>
      <c r="C32" s="1143"/>
      <c r="D32" s="1173"/>
      <c r="E32" s="772" t="s">
        <v>695</v>
      </c>
      <c r="F32" s="771">
        <v>3600</v>
      </c>
      <c r="G32" s="706"/>
      <c r="H32" s="1143"/>
      <c r="I32" s="741"/>
      <c r="J32" s="1689"/>
      <c r="K32" s="741"/>
      <c r="L32" s="71"/>
      <c r="M32" s="741"/>
      <c r="N32" s="1689"/>
      <c r="O32" s="741"/>
      <c r="P32" s="1689"/>
      <c r="Q32" s="741"/>
      <c r="R32" s="71"/>
      <c r="S32" s="1689"/>
      <c r="T32" s="741"/>
      <c r="U32" s="706"/>
    </row>
    <row r="33" spans="1:21">
      <c r="A33" s="1143"/>
      <c r="B33" s="1451"/>
      <c r="C33" s="1143"/>
      <c r="D33" s="1173"/>
      <c r="E33" s="772" t="s">
        <v>696</v>
      </c>
      <c r="F33" s="771">
        <v>3600</v>
      </c>
      <c r="G33" s="65"/>
      <c r="H33" s="1143"/>
      <c r="I33" s="721"/>
      <c r="J33" s="1689"/>
      <c r="K33" s="721"/>
      <c r="L33" s="71"/>
      <c r="M33" s="721"/>
      <c r="N33" s="1689"/>
      <c r="O33" s="721"/>
      <c r="P33" s="1689"/>
      <c r="Q33" s="721"/>
      <c r="R33" s="71"/>
      <c r="S33" s="1689"/>
      <c r="T33" s="721"/>
      <c r="U33" s="65"/>
    </row>
    <row r="34" spans="1:21" ht="56.25">
      <c r="A34" s="1143"/>
      <c r="B34" s="713"/>
      <c r="C34" s="706"/>
      <c r="D34" s="707"/>
      <c r="E34" s="770" t="s">
        <v>1456</v>
      </c>
      <c r="F34" s="771">
        <v>5040</v>
      </c>
      <c r="G34" s="65"/>
      <c r="H34" s="65"/>
      <c r="I34" s="721"/>
      <c r="J34" s="721"/>
      <c r="K34" s="721"/>
      <c r="L34" s="742"/>
      <c r="M34" s="721"/>
      <c r="N34" s="721"/>
      <c r="O34" s="721"/>
      <c r="P34" s="721"/>
      <c r="Q34" s="721"/>
      <c r="R34" s="742"/>
      <c r="S34" s="721"/>
      <c r="T34" s="721"/>
      <c r="U34" s="65"/>
    </row>
    <row r="35" spans="1:21">
      <c r="A35" s="1143"/>
      <c r="B35" s="713"/>
      <c r="C35" s="706"/>
      <c r="D35" s="707"/>
      <c r="E35" s="772" t="s">
        <v>697</v>
      </c>
      <c r="F35" s="771">
        <v>2100</v>
      </c>
      <c r="G35" s="65"/>
      <c r="H35" s="65"/>
      <c r="I35" s="721"/>
      <c r="J35" s="721"/>
      <c r="K35" s="721"/>
      <c r="L35" s="742"/>
      <c r="M35" s="721"/>
      <c r="N35" s="721"/>
      <c r="O35" s="721"/>
      <c r="P35" s="721"/>
      <c r="Q35" s="721"/>
      <c r="R35" s="742"/>
      <c r="S35" s="721"/>
      <c r="T35" s="721"/>
      <c r="U35" s="65"/>
    </row>
    <row r="36" spans="1:21">
      <c r="A36" s="1143"/>
      <c r="B36" s="713"/>
      <c r="C36" s="706"/>
      <c r="D36" s="707"/>
      <c r="E36" s="770" t="s">
        <v>698</v>
      </c>
      <c r="F36" s="771"/>
      <c r="G36" s="719"/>
      <c r="H36" s="719"/>
      <c r="I36" s="729"/>
      <c r="J36" s="729"/>
      <c r="K36" s="729"/>
      <c r="L36" s="742"/>
      <c r="M36" s="729"/>
      <c r="N36" s="729"/>
      <c r="O36" s="729"/>
      <c r="P36" s="729"/>
      <c r="Q36" s="729"/>
      <c r="R36" s="742"/>
      <c r="S36" s="729"/>
      <c r="T36" s="743"/>
      <c r="U36" s="719"/>
    </row>
    <row r="37" spans="1:21" ht="37.5">
      <c r="A37" s="1143"/>
      <c r="B37" s="713"/>
      <c r="C37" s="706"/>
      <c r="D37" s="707"/>
      <c r="E37" s="772" t="s">
        <v>699</v>
      </c>
      <c r="F37" s="771">
        <v>12800</v>
      </c>
      <c r="G37" s="72"/>
      <c r="H37" s="309"/>
      <c r="I37" s="71"/>
      <c r="J37" s="71"/>
      <c r="K37" s="71"/>
      <c r="L37" s="742"/>
      <c r="M37" s="71"/>
      <c r="N37" s="71"/>
      <c r="O37" s="71"/>
      <c r="P37" s="71"/>
      <c r="Q37" s="71"/>
      <c r="R37" s="742"/>
      <c r="S37" s="71"/>
      <c r="T37" s="744"/>
      <c r="U37" s="710"/>
    </row>
    <row r="38" spans="1:21" ht="37.5">
      <c r="A38" s="1143"/>
      <c r="B38" s="713"/>
      <c r="C38" s="706"/>
      <c r="D38" s="707"/>
      <c r="E38" s="773" t="s">
        <v>700</v>
      </c>
      <c r="F38" s="771">
        <v>6400</v>
      </c>
      <c r="G38" s="72"/>
      <c r="H38" s="309"/>
      <c r="I38" s="71"/>
      <c r="J38" s="71"/>
      <c r="K38" s="71"/>
      <c r="L38" s="742"/>
      <c r="M38" s="71"/>
      <c r="N38" s="71"/>
      <c r="O38" s="71"/>
      <c r="P38" s="71"/>
      <c r="Q38" s="71"/>
      <c r="R38" s="742"/>
      <c r="S38" s="71"/>
      <c r="T38" s="744"/>
      <c r="U38" s="710"/>
    </row>
    <row r="39" spans="1:21">
      <c r="A39" s="1143"/>
      <c r="B39" s="713"/>
      <c r="C39" s="706"/>
      <c r="D39" s="707"/>
      <c r="E39" s="773" t="s">
        <v>701</v>
      </c>
      <c r="F39" s="774">
        <v>4300</v>
      </c>
      <c r="G39" s="72"/>
      <c r="H39" s="309"/>
      <c r="I39" s="71"/>
      <c r="J39" s="71"/>
      <c r="K39" s="71"/>
      <c r="L39" s="742"/>
      <c r="M39" s="71"/>
      <c r="N39" s="71"/>
      <c r="O39" s="71"/>
      <c r="P39" s="71"/>
      <c r="Q39" s="71"/>
      <c r="R39" s="742"/>
      <c r="S39" s="71"/>
      <c r="T39" s="744"/>
      <c r="U39" s="710"/>
    </row>
    <row r="40" spans="1:21">
      <c r="A40" s="1159"/>
      <c r="B40" s="714"/>
      <c r="C40" s="225"/>
      <c r="D40" s="708"/>
      <c r="E40" s="775" t="s">
        <v>702</v>
      </c>
      <c r="F40" s="776">
        <f>SUM(F30:F39)</f>
        <v>42640</v>
      </c>
      <c r="G40" s="73"/>
      <c r="H40" s="287"/>
      <c r="I40" s="718"/>
      <c r="J40" s="718"/>
      <c r="K40" s="718"/>
      <c r="L40" s="745"/>
      <c r="M40" s="718"/>
      <c r="N40" s="718"/>
      <c r="O40" s="718"/>
      <c r="P40" s="718"/>
      <c r="Q40" s="718"/>
      <c r="R40" s="745"/>
      <c r="S40" s="718"/>
      <c r="T40" s="746"/>
      <c r="U40" s="50"/>
    </row>
    <row r="41" spans="1:21" ht="37.5">
      <c r="A41" s="1142" t="s">
        <v>703</v>
      </c>
      <c r="B41" s="1450" t="s">
        <v>704</v>
      </c>
      <c r="C41" s="1142" t="s">
        <v>705</v>
      </c>
      <c r="D41" s="1142" t="s">
        <v>706</v>
      </c>
      <c r="E41" s="777" t="s">
        <v>707</v>
      </c>
      <c r="F41" s="778">
        <v>5880</v>
      </c>
      <c r="G41" s="723" t="s">
        <v>691</v>
      </c>
      <c r="H41" s="1142" t="s">
        <v>708</v>
      </c>
      <c r="I41" s="747"/>
      <c r="J41" s="1696"/>
      <c r="K41" s="1696"/>
      <c r="L41" s="1696"/>
      <c r="M41" s="1696"/>
      <c r="N41" s="1696"/>
      <c r="O41" s="1696">
        <v>12880</v>
      </c>
      <c r="P41" s="1696"/>
      <c r="Q41" s="1696"/>
      <c r="R41" s="1696"/>
      <c r="S41" s="1696"/>
      <c r="T41" s="1696"/>
      <c r="U41" s="1136" t="s">
        <v>709</v>
      </c>
    </row>
    <row r="42" spans="1:21">
      <c r="A42" s="1143"/>
      <c r="B42" s="1451"/>
      <c r="C42" s="1143"/>
      <c r="D42" s="1143"/>
      <c r="E42" s="772" t="s">
        <v>710</v>
      </c>
      <c r="F42" s="771">
        <v>7000</v>
      </c>
      <c r="G42" s="719"/>
      <c r="H42" s="1143"/>
      <c r="I42" s="729"/>
      <c r="J42" s="1689"/>
      <c r="K42" s="1689"/>
      <c r="L42" s="1689"/>
      <c r="M42" s="1689"/>
      <c r="N42" s="1689"/>
      <c r="O42" s="1689"/>
      <c r="P42" s="1689"/>
      <c r="Q42" s="1689"/>
      <c r="R42" s="1689"/>
      <c r="S42" s="1689"/>
      <c r="T42" s="1689"/>
      <c r="U42" s="1137"/>
    </row>
    <row r="43" spans="1:21">
      <c r="A43" s="1143"/>
      <c r="B43" s="1451"/>
      <c r="C43" s="1143"/>
      <c r="D43" s="1143"/>
      <c r="E43" s="772"/>
      <c r="F43" s="771"/>
      <c r="G43" s="706"/>
      <c r="H43" s="1143"/>
      <c r="I43" s="741"/>
      <c r="J43" s="1689"/>
      <c r="K43" s="1689"/>
      <c r="L43" s="1689"/>
      <c r="M43" s="1689"/>
      <c r="N43" s="1689"/>
      <c r="O43" s="1689"/>
      <c r="P43" s="1689"/>
      <c r="Q43" s="1689"/>
      <c r="R43" s="1689"/>
      <c r="S43" s="1689"/>
      <c r="T43" s="1689"/>
      <c r="U43" s="706"/>
    </row>
    <row r="44" spans="1:21">
      <c r="A44" s="1159"/>
      <c r="B44" s="714"/>
      <c r="C44" s="225"/>
      <c r="D44" s="708"/>
      <c r="E44" s="775" t="s">
        <v>702</v>
      </c>
      <c r="F44" s="776">
        <f>SUM(F41:F43)</f>
        <v>12880</v>
      </c>
      <c r="G44" s="73"/>
      <c r="H44" s="287"/>
      <c r="I44" s="718"/>
      <c r="J44" s="718"/>
      <c r="K44" s="718"/>
      <c r="L44" s="745"/>
      <c r="M44" s="718"/>
      <c r="N44" s="718"/>
      <c r="O44" s="718"/>
      <c r="P44" s="718"/>
      <c r="Q44" s="718"/>
      <c r="R44" s="745"/>
      <c r="S44" s="718"/>
      <c r="T44" s="746"/>
      <c r="U44" s="50"/>
    </row>
    <row r="45" spans="1:21" ht="37.5">
      <c r="A45" s="1142" t="s">
        <v>711</v>
      </c>
      <c r="B45" s="1450" t="s">
        <v>712</v>
      </c>
      <c r="C45" s="1142" t="s">
        <v>713</v>
      </c>
      <c r="D45" s="1142" t="s">
        <v>714</v>
      </c>
      <c r="E45" s="777" t="s">
        <v>715</v>
      </c>
      <c r="F45" s="778">
        <v>25200</v>
      </c>
      <c r="G45" s="723" t="s">
        <v>691</v>
      </c>
      <c r="H45" s="1142" t="s">
        <v>716</v>
      </c>
      <c r="I45" s="747"/>
      <c r="J45" s="1696">
        <v>9228</v>
      </c>
      <c r="K45" s="1696"/>
      <c r="L45" s="1696">
        <v>9228</v>
      </c>
      <c r="M45" s="1696">
        <v>9228</v>
      </c>
      <c r="N45" s="1696">
        <v>9600</v>
      </c>
      <c r="O45" s="1696">
        <v>9600</v>
      </c>
      <c r="P45" s="1696">
        <v>9600</v>
      </c>
      <c r="Q45" s="1696">
        <v>9600</v>
      </c>
      <c r="R45" s="1696">
        <v>9600</v>
      </c>
      <c r="S45" s="1696">
        <v>9600</v>
      </c>
      <c r="T45" s="1696">
        <v>9228</v>
      </c>
      <c r="U45" s="1136" t="s">
        <v>693</v>
      </c>
    </row>
    <row r="46" spans="1:21" ht="37.5">
      <c r="A46" s="1143"/>
      <c r="B46" s="1451"/>
      <c r="C46" s="1143"/>
      <c r="D46" s="1143"/>
      <c r="E46" s="772" t="s">
        <v>717</v>
      </c>
      <c r="F46" s="771">
        <v>30000</v>
      </c>
      <c r="G46" s="719"/>
      <c r="H46" s="1143"/>
      <c r="I46" s="729"/>
      <c r="J46" s="1689"/>
      <c r="K46" s="1689"/>
      <c r="L46" s="1689"/>
      <c r="M46" s="1689"/>
      <c r="N46" s="1689"/>
      <c r="O46" s="1689"/>
      <c r="P46" s="1689"/>
      <c r="Q46" s="1689"/>
      <c r="R46" s="1689"/>
      <c r="S46" s="1689"/>
      <c r="T46" s="1689"/>
      <c r="U46" s="1137"/>
    </row>
    <row r="47" spans="1:21" ht="37.5">
      <c r="A47" s="1143"/>
      <c r="B47" s="1451"/>
      <c r="C47" s="1143"/>
      <c r="D47" s="1143"/>
      <c r="E47" s="772" t="s">
        <v>718</v>
      </c>
      <c r="F47" s="771">
        <v>15000</v>
      </c>
      <c r="G47" s="706"/>
      <c r="H47" s="1143"/>
      <c r="I47" s="741"/>
      <c r="J47" s="1689"/>
      <c r="K47" s="1689"/>
      <c r="L47" s="1689"/>
      <c r="M47" s="1689"/>
      <c r="N47" s="1689"/>
      <c r="O47" s="1689"/>
      <c r="P47" s="1689"/>
      <c r="Q47" s="1689"/>
      <c r="R47" s="1689"/>
      <c r="S47" s="1689"/>
      <c r="T47" s="1689"/>
      <c r="U47" s="706"/>
    </row>
    <row r="48" spans="1:21">
      <c r="A48" s="1143"/>
      <c r="B48" s="713"/>
      <c r="C48" s="706"/>
      <c r="D48" s="707"/>
      <c r="E48" s="772"/>
      <c r="F48" s="771"/>
      <c r="G48" s="72"/>
      <c r="H48" s="309"/>
      <c r="I48" s="71"/>
      <c r="J48" s="71"/>
      <c r="K48" s="71"/>
      <c r="L48" s="742"/>
      <c r="M48" s="71"/>
      <c r="N48" s="71"/>
      <c r="O48" s="71"/>
      <c r="P48" s="71"/>
      <c r="Q48" s="71"/>
      <c r="R48" s="742"/>
      <c r="S48" s="71"/>
      <c r="T48" s="744"/>
      <c r="U48" s="710"/>
    </row>
    <row r="49" spans="1:21">
      <c r="A49" s="1159"/>
      <c r="B49" s="714"/>
      <c r="C49" s="225"/>
      <c r="D49" s="708"/>
      <c r="E49" s="775" t="s">
        <v>702</v>
      </c>
      <c r="F49" s="776">
        <f>SUM(F45:F48)</f>
        <v>70200</v>
      </c>
      <c r="G49" s="73"/>
      <c r="H49" s="287"/>
      <c r="I49" s="718"/>
      <c r="J49" s="718"/>
      <c r="K49" s="718"/>
      <c r="L49" s="745"/>
      <c r="M49" s="718"/>
      <c r="N49" s="718"/>
      <c r="O49" s="718"/>
      <c r="P49" s="718"/>
      <c r="Q49" s="718"/>
      <c r="R49" s="745"/>
      <c r="S49" s="718"/>
      <c r="T49" s="746"/>
      <c r="U49" s="50"/>
    </row>
    <row r="50" spans="1:21">
      <c r="A50" s="708"/>
      <c r="B50" s="856"/>
      <c r="C50" s="519"/>
      <c r="D50" s="519"/>
      <c r="E50" s="857"/>
      <c r="F50" s="858"/>
      <c r="G50" s="859"/>
      <c r="H50" s="860"/>
      <c r="I50" s="745"/>
      <c r="J50" s="745"/>
      <c r="K50" s="745"/>
      <c r="L50" s="745"/>
      <c r="M50" s="745"/>
      <c r="N50" s="745"/>
      <c r="O50" s="745"/>
      <c r="P50" s="745"/>
      <c r="Q50" s="745"/>
      <c r="R50" s="745"/>
      <c r="S50" s="745"/>
      <c r="T50" s="745"/>
      <c r="U50" s="710"/>
    </row>
    <row r="51" spans="1:21">
      <c r="A51" s="1708" t="s">
        <v>719</v>
      </c>
      <c r="B51" s="1709"/>
      <c r="C51" s="1709"/>
      <c r="D51" s="1709"/>
      <c r="E51" s="1709"/>
      <c r="F51" s="1709"/>
      <c r="G51" s="1709"/>
      <c r="H51" s="1709"/>
      <c r="I51" s="1709"/>
      <c r="J51" s="1709"/>
      <c r="K51" s="1709"/>
      <c r="L51" s="1709"/>
      <c r="M51" s="1709"/>
      <c r="N51" s="1709"/>
      <c r="O51" s="1709"/>
      <c r="P51" s="1709"/>
      <c r="Q51" s="1709"/>
      <c r="R51" s="1709"/>
      <c r="S51" s="1709"/>
      <c r="T51" s="1709"/>
      <c r="U51" s="710"/>
    </row>
    <row r="52" spans="1:21" ht="37.5">
      <c r="A52" s="780" t="s">
        <v>720</v>
      </c>
      <c r="B52" s="513"/>
      <c r="C52" s="513"/>
      <c r="D52" s="513"/>
      <c r="E52" s="513"/>
      <c r="F52" s="781">
        <f>F53+F56</f>
        <v>2172000</v>
      </c>
      <c r="G52" s="782" t="s">
        <v>721</v>
      </c>
      <c r="H52" s="783" t="s">
        <v>722</v>
      </c>
      <c r="I52" s="730"/>
      <c r="J52" s="730"/>
      <c r="K52" s="730"/>
      <c r="L52" s="730"/>
      <c r="M52" s="730"/>
      <c r="N52" s="730"/>
      <c r="O52" s="730"/>
      <c r="P52" s="730"/>
      <c r="Q52" s="730"/>
      <c r="R52" s="730"/>
      <c r="S52" s="730"/>
      <c r="T52" s="731"/>
      <c r="U52" s="710"/>
    </row>
    <row r="53" spans="1:21" ht="93.75">
      <c r="A53" s="1143" t="s">
        <v>723</v>
      </c>
      <c r="B53" s="224" t="s">
        <v>724</v>
      </c>
      <c r="C53" s="784" t="s">
        <v>725</v>
      </c>
      <c r="D53" s="784" t="s">
        <v>726</v>
      </c>
      <c r="E53" s="772" t="s">
        <v>727</v>
      </c>
      <c r="F53" s="785">
        <v>1392000</v>
      </c>
      <c r="G53" s="719" t="s">
        <v>691</v>
      </c>
      <c r="H53" s="786" t="s">
        <v>722</v>
      </c>
      <c r="I53" s="729"/>
      <c r="J53" s="728"/>
      <c r="K53" s="728">
        <v>100000</v>
      </c>
      <c r="L53" s="728">
        <v>250000</v>
      </c>
      <c r="M53" s="728">
        <v>400000</v>
      </c>
      <c r="N53" s="728">
        <v>200000</v>
      </c>
      <c r="O53" s="728">
        <v>100000</v>
      </c>
      <c r="P53" s="728">
        <v>200000</v>
      </c>
      <c r="Q53" s="728">
        <v>100000</v>
      </c>
      <c r="R53" s="728">
        <v>100000</v>
      </c>
      <c r="S53" s="71">
        <v>50000</v>
      </c>
      <c r="T53" s="729"/>
      <c r="U53" s="503" t="s">
        <v>693</v>
      </c>
    </row>
    <row r="54" spans="1:21">
      <c r="A54" s="1143"/>
      <c r="B54" s="713"/>
      <c r="C54" s="706"/>
      <c r="D54" s="707"/>
      <c r="E54" s="772"/>
      <c r="F54" s="771"/>
      <c r="G54" s="72"/>
      <c r="H54" s="309"/>
      <c r="I54" s="71"/>
      <c r="J54" s="71"/>
      <c r="K54" s="71"/>
      <c r="L54" s="742"/>
      <c r="M54" s="71"/>
      <c r="N54" s="71"/>
      <c r="O54" s="71"/>
      <c r="P54" s="71"/>
      <c r="Q54" s="71"/>
      <c r="R54" s="742"/>
      <c r="S54" s="71"/>
      <c r="T54" s="744"/>
      <c r="U54" s="710"/>
    </row>
    <row r="55" spans="1:21">
      <c r="A55" s="1159"/>
      <c r="B55" s="714"/>
      <c r="C55" s="225"/>
      <c r="D55" s="708"/>
      <c r="E55" s="775" t="s">
        <v>702</v>
      </c>
      <c r="F55" s="776">
        <f>SUM(F53:F54)</f>
        <v>1392000</v>
      </c>
      <c r="G55" s="73"/>
      <c r="H55" s="287"/>
      <c r="I55" s="718"/>
      <c r="J55" s="718"/>
      <c r="K55" s="718"/>
      <c r="L55" s="745"/>
      <c r="M55" s="718"/>
      <c r="N55" s="718"/>
      <c r="O55" s="718"/>
      <c r="P55" s="718"/>
      <c r="Q55" s="718"/>
      <c r="R55" s="745"/>
      <c r="S55" s="718"/>
      <c r="T55" s="746"/>
      <c r="U55" s="50"/>
    </row>
    <row r="56" spans="1:21" ht="56.25">
      <c r="A56" s="1136" t="s">
        <v>728</v>
      </c>
      <c r="B56" s="1142" t="s">
        <v>729</v>
      </c>
      <c r="C56" s="1732" t="s">
        <v>730</v>
      </c>
      <c r="D56" s="1732" t="s">
        <v>731</v>
      </c>
      <c r="E56" s="772" t="s">
        <v>732</v>
      </c>
      <c r="F56" s="785">
        <v>780000</v>
      </c>
      <c r="G56" s="719" t="s">
        <v>691</v>
      </c>
      <c r="H56" s="786" t="s">
        <v>722</v>
      </c>
      <c r="I56" s="729"/>
      <c r="J56" s="728"/>
      <c r="K56" s="728">
        <v>50000</v>
      </c>
      <c r="L56" s="728">
        <v>100000</v>
      </c>
      <c r="M56" s="728">
        <v>200000</v>
      </c>
      <c r="N56" s="728">
        <v>100000</v>
      </c>
      <c r="O56" s="728"/>
      <c r="P56" s="728">
        <v>100000</v>
      </c>
      <c r="Q56" s="728">
        <v>100000</v>
      </c>
      <c r="R56" s="728">
        <v>80000</v>
      </c>
      <c r="S56" s="71">
        <v>50000</v>
      </c>
      <c r="T56" s="729"/>
      <c r="U56" s="503" t="s">
        <v>693</v>
      </c>
    </row>
    <row r="57" spans="1:21">
      <c r="A57" s="1158"/>
      <c r="B57" s="1159"/>
      <c r="C57" s="1733"/>
      <c r="D57" s="1733"/>
      <c r="E57" s="775" t="s">
        <v>702</v>
      </c>
      <c r="F57" s="776">
        <f>SUM(F56:F56)</f>
        <v>780000</v>
      </c>
      <c r="G57" s="73"/>
      <c r="H57" s="287"/>
      <c r="I57" s="718"/>
      <c r="J57" s="718"/>
      <c r="K57" s="718"/>
      <c r="L57" s="745"/>
      <c r="M57" s="718"/>
      <c r="N57" s="718"/>
      <c r="O57" s="718"/>
      <c r="P57" s="718"/>
      <c r="Q57" s="718"/>
      <c r="R57" s="745"/>
      <c r="S57" s="718"/>
      <c r="T57" s="746"/>
      <c r="U57" s="50"/>
    </row>
    <row r="58" spans="1:21" ht="48.75">
      <c r="A58" s="1136" t="s">
        <v>733</v>
      </c>
      <c r="B58" s="1142" t="s">
        <v>734</v>
      </c>
      <c r="C58" s="1732" t="s">
        <v>735</v>
      </c>
      <c r="D58" s="1732" t="s">
        <v>736</v>
      </c>
      <c r="E58" s="772" t="s">
        <v>737</v>
      </c>
      <c r="F58" s="785"/>
      <c r="G58" s="719" t="s">
        <v>691</v>
      </c>
      <c r="H58" s="786" t="s">
        <v>722</v>
      </c>
      <c r="I58" s="729"/>
      <c r="J58" s="728"/>
      <c r="K58" s="728">
        <v>51000</v>
      </c>
      <c r="L58" s="728"/>
      <c r="M58" s="728"/>
      <c r="N58" s="728"/>
      <c r="O58" s="728"/>
      <c r="P58" s="728"/>
      <c r="Q58" s="728"/>
      <c r="R58" s="728"/>
      <c r="S58" s="71"/>
      <c r="T58" s="729"/>
      <c r="U58" s="1136" t="s">
        <v>693</v>
      </c>
    </row>
    <row r="59" spans="1:21" ht="37.5">
      <c r="A59" s="1137"/>
      <c r="B59" s="1143"/>
      <c r="C59" s="1734"/>
      <c r="D59" s="1734"/>
      <c r="E59" s="706" t="s">
        <v>738</v>
      </c>
      <c r="F59" s="221">
        <v>36000</v>
      </c>
      <c r="G59" s="787"/>
      <c r="H59" s="309"/>
      <c r="I59" s="748"/>
      <c r="J59" s="71"/>
      <c r="K59" s="71"/>
      <c r="L59" s="742"/>
      <c r="M59" s="71"/>
      <c r="N59" s="71"/>
      <c r="O59" s="71"/>
      <c r="P59" s="71"/>
      <c r="Q59" s="71"/>
      <c r="R59" s="742"/>
      <c r="S59" s="71"/>
      <c r="T59" s="744"/>
      <c r="U59" s="1137"/>
    </row>
    <row r="60" spans="1:21" ht="37.5">
      <c r="A60" s="1137"/>
      <c r="B60" s="1143"/>
      <c r="C60" s="1734"/>
      <c r="D60" s="1734"/>
      <c r="E60" s="706" t="s">
        <v>739</v>
      </c>
      <c r="F60" s="221">
        <v>15000</v>
      </c>
      <c r="G60" s="787"/>
      <c r="H60" s="309"/>
      <c r="I60" s="748"/>
      <c r="J60" s="71"/>
      <c r="K60" s="71"/>
      <c r="L60" s="742"/>
      <c r="M60" s="71"/>
      <c r="N60" s="71"/>
      <c r="O60" s="71"/>
      <c r="P60" s="71"/>
      <c r="Q60" s="71"/>
      <c r="R60" s="742"/>
      <c r="S60" s="71"/>
      <c r="T60" s="744"/>
      <c r="U60" s="487"/>
    </row>
    <row r="61" spans="1:21">
      <c r="A61" s="1158"/>
      <c r="B61" s="1159"/>
      <c r="C61" s="1733"/>
      <c r="D61" s="1733"/>
      <c r="E61" s="775" t="s">
        <v>702</v>
      </c>
      <c r="F61" s="776">
        <f>SUM(F58:F60)</f>
        <v>51000</v>
      </c>
      <c r="G61" s="73"/>
      <c r="H61" s="287"/>
      <c r="I61" s="718"/>
      <c r="J61" s="718"/>
      <c r="K61" s="718"/>
      <c r="L61" s="745"/>
      <c r="M61" s="718"/>
      <c r="N61" s="718"/>
      <c r="O61" s="718"/>
      <c r="P61" s="718"/>
      <c r="Q61" s="718"/>
      <c r="R61" s="745"/>
      <c r="S61" s="718"/>
      <c r="T61" s="746"/>
      <c r="U61" s="50"/>
    </row>
    <row r="62" spans="1:21" ht="37.5">
      <c r="A62" s="1143" t="s">
        <v>740</v>
      </c>
      <c r="B62" s="1450" t="s">
        <v>741</v>
      </c>
      <c r="C62" s="1143" t="s">
        <v>742</v>
      </c>
      <c r="D62" s="1173" t="s">
        <v>743</v>
      </c>
      <c r="E62" s="772" t="s">
        <v>744</v>
      </c>
      <c r="F62" s="771">
        <v>7500</v>
      </c>
      <c r="G62" s="719" t="s">
        <v>691</v>
      </c>
      <c r="H62" s="1730">
        <v>22616</v>
      </c>
      <c r="I62" s="729"/>
      <c r="J62" s="1696"/>
      <c r="K62" s="1689">
        <v>39250</v>
      </c>
      <c r="L62" s="71"/>
      <c r="M62" s="729"/>
      <c r="N62" s="1696"/>
      <c r="O62" s="729"/>
      <c r="P62" s="1696"/>
      <c r="Q62" s="729"/>
      <c r="R62" s="71"/>
      <c r="S62" s="1696"/>
      <c r="T62" s="729"/>
      <c r="U62" s="729" t="s">
        <v>693</v>
      </c>
    </row>
    <row r="63" spans="1:21" ht="37.5">
      <c r="A63" s="1143"/>
      <c r="B63" s="1451"/>
      <c r="C63" s="1143"/>
      <c r="D63" s="1173"/>
      <c r="E63" s="772" t="s">
        <v>745</v>
      </c>
      <c r="F63" s="771">
        <v>4500</v>
      </c>
      <c r="G63" s="719"/>
      <c r="H63" s="1143"/>
      <c r="I63" s="729"/>
      <c r="J63" s="1689"/>
      <c r="K63" s="1689"/>
      <c r="L63" s="71"/>
      <c r="M63" s="729"/>
      <c r="N63" s="1689"/>
      <c r="O63" s="729"/>
      <c r="P63" s="1689"/>
      <c r="Q63" s="729"/>
      <c r="R63" s="71"/>
      <c r="S63" s="1689"/>
      <c r="T63" s="729"/>
      <c r="U63" s="729"/>
    </row>
    <row r="64" spans="1:21" ht="37.5">
      <c r="A64" s="1143"/>
      <c r="B64" s="1451"/>
      <c r="C64" s="1143"/>
      <c r="D64" s="1173"/>
      <c r="E64" s="772" t="s">
        <v>746</v>
      </c>
      <c r="F64" s="771">
        <v>3000</v>
      </c>
      <c r="G64" s="706"/>
      <c r="H64" s="1143"/>
      <c r="I64" s="741"/>
      <c r="J64" s="1689"/>
      <c r="K64" s="741"/>
      <c r="L64" s="71"/>
      <c r="M64" s="741"/>
      <c r="N64" s="1689"/>
      <c r="O64" s="741"/>
      <c r="P64" s="1689"/>
      <c r="Q64" s="741"/>
      <c r="R64" s="71"/>
      <c r="S64" s="1689"/>
      <c r="T64" s="741"/>
      <c r="U64" s="741"/>
    </row>
    <row r="65" spans="1:21">
      <c r="A65" s="1143"/>
      <c r="B65" s="1451"/>
      <c r="C65" s="1143"/>
      <c r="D65" s="1173"/>
      <c r="E65" s="772" t="s">
        <v>696</v>
      </c>
      <c r="F65" s="771">
        <v>1000</v>
      </c>
      <c r="G65" s="65"/>
      <c r="H65" s="1143"/>
      <c r="I65" s="721"/>
      <c r="J65" s="1689"/>
      <c r="K65" s="721"/>
      <c r="L65" s="71"/>
      <c r="M65" s="721"/>
      <c r="N65" s="1689"/>
      <c r="O65" s="721"/>
      <c r="P65" s="1689"/>
      <c r="Q65" s="721"/>
      <c r="R65" s="71"/>
      <c r="S65" s="1689"/>
      <c r="T65" s="721"/>
      <c r="U65" s="721"/>
    </row>
    <row r="66" spans="1:21">
      <c r="A66" s="1143"/>
      <c r="B66" s="713"/>
      <c r="C66" s="706"/>
      <c r="D66" s="707"/>
      <c r="E66" s="772" t="s">
        <v>697</v>
      </c>
      <c r="F66" s="771">
        <v>1000</v>
      </c>
      <c r="G66" s="65"/>
      <c r="H66" s="65"/>
      <c r="I66" s="721"/>
      <c r="J66" s="721"/>
      <c r="K66" s="721"/>
      <c r="L66" s="742"/>
      <c r="M66" s="721"/>
      <c r="N66" s="721"/>
      <c r="O66" s="721"/>
      <c r="P66" s="721"/>
      <c r="Q66" s="721"/>
      <c r="R66" s="742"/>
      <c r="S66" s="721"/>
      <c r="T66" s="721"/>
      <c r="U66" s="65"/>
    </row>
    <row r="67" spans="1:21" ht="37.5">
      <c r="A67" s="1143"/>
      <c r="B67" s="713"/>
      <c r="C67" s="706"/>
      <c r="D67" s="707"/>
      <c r="E67" s="772" t="s">
        <v>747</v>
      </c>
      <c r="F67" s="771">
        <v>11250</v>
      </c>
      <c r="G67" s="719"/>
      <c r="H67" s="719"/>
      <c r="I67" s="729"/>
      <c r="J67" s="729"/>
      <c r="K67" s="729"/>
      <c r="L67" s="742"/>
      <c r="M67" s="729"/>
      <c r="N67" s="729"/>
      <c r="O67" s="729"/>
      <c r="P67" s="729"/>
      <c r="Q67" s="729"/>
      <c r="R67" s="742"/>
      <c r="S67" s="729"/>
      <c r="T67" s="743"/>
      <c r="U67" s="719"/>
    </row>
    <row r="68" spans="1:21" ht="37.5">
      <c r="A68" s="1143"/>
      <c r="B68" s="713"/>
      <c r="C68" s="706"/>
      <c r="D68" s="707"/>
      <c r="E68" s="772" t="s">
        <v>748</v>
      </c>
      <c r="F68" s="771">
        <v>4000</v>
      </c>
      <c r="G68" s="72"/>
      <c r="H68" s="309"/>
      <c r="I68" s="71"/>
      <c r="J68" s="71"/>
      <c r="K68" s="71"/>
      <c r="L68" s="742"/>
      <c r="M68" s="71"/>
      <c r="N68" s="71"/>
      <c r="O68" s="71"/>
      <c r="P68" s="71"/>
      <c r="Q68" s="71"/>
      <c r="R68" s="742"/>
      <c r="S68" s="71"/>
      <c r="T68" s="744"/>
      <c r="U68" s="710"/>
    </row>
    <row r="69" spans="1:21" ht="47.25">
      <c r="A69" s="1143"/>
      <c r="B69" s="713"/>
      <c r="C69" s="706"/>
      <c r="D69" s="707"/>
      <c r="E69" s="788" t="s">
        <v>1450</v>
      </c>
      <c r="F69" s="771">
        <v>7000</v>
      </c>
      <c r="G69" s="72"/>
      <c r="H69" s="309"/>
      <c r="I69" s="71"/>
      <c r="J69" s="71"/>
      <c r="K69" s="71"/>
      <c r="L69" s="742"/>
      <c r="M69" s="71"/>
      <c r="N69" s="71"/>
      <c r="O69" s="71"/>
      <c r="P69" s="71"/>
      <c r="Q69" s="71"/>
      <c r="R69" s="742"/>
      <c r="S69" s="71"/>
      <c r="T69" s="744"/>
      <c r="U69" s="710"/>
    </row>
    <row r="70" spans="1:21">
      <c r="A70" s="1159"/>
      <c r="B70" s="714"/>
      <c r="C70" s="225"/>
      <c r="D70" s="708"/>
      <c r="E70" s="775" t="s">
        <v>702</v>
      </c>
      <c r="F70" s="776">
        <f>SUM(F62:F69)</f>
        <v>39250</v>
      </c>
      <c r="G70" s="73"/>
      <c r="H70" s="287"/>
      <c r="I70" s="718"/>
      <c r="J70" s="718"/>
      <c r="K70" s="718"/>
      <c r="L70" s="745"/>
      <c r="M70" s="718"/>
      <c r="N70" s="718"/>
      <c r="O70" s="718"/>
      <c r="P70" s="718"/>
      <c r="Q70" s="718"/>
      <c r="R70" s="745"/>
      <c r="S70" s="718"/>
      <c r="T70" s="746"/>
      <c r="U70" s="50"/>
    </row>
    <row r="71" spans="1:21">
      <c r="A71" s="1708" t="s">
        <v>749</v>
      </c>
      <c r="B71" s="1709"/>
      <c r="C71" s="1709"/>
      <c r="D71" s="1709"/>
      <c r="E71" s="1709"/>
      <c r="F71" s="1709"/>
      <c r="G71" s="1709"/>
      <c r="H71" s="1709"/>
      <c r="I71" s="1709"/>
      <c r="J71" s="1709"/>
      <c r="K71" s="1709"/>
      <c r="L71" s="1709"/>
      <c r="M71" s="1709"/>
      <c r="N71" s="1709"/>
      <c r="O71" s="1709"/>
      <c r="P71" s="1709"/>
      <c r="Q71" s="1709"/>
      <c r="R71" s="1709"/>
      <c r="S71" s="1709"/>
      <c r="T71" s="1710"/>
      <c r="U71" s="789"/>
    </row>
    <row r="72" spans="1:21" ht="37.5">
      <c r="A72" s="1143" t="s">
        <v>750</v>
      </c>
      <c r="B72" s="1450" t="s">
        <v>751</v>
      </c>
      <c r="C72" s="1143" t="s">
        <v>752</v>
      </c>
      <c r="D72" s="1173" t="s">
        <v>753</v>
      </c>
      <c r="E72" s="772" t="s">
        <v>754</v>
      </c>
      <c r="F72" s="771">
        <v>37500</v>
      </c>
      <c r="G72" s="719" t="s">
        <v>691</v>
      </c>
      <c r="H72" s="1730">
        <v>22647</v>
      </c>
      <c r="I72" s="729"/>
      <c r="J72" s="1696"/>
      <c r="K72" s="1689"/>
      <c r="L72" s="1689">
        <v>60500</v>
      </c>
      <c r="M72" s="729"/>
      <c r="N72" s="1696"/>
      <c r="O72" s="729"/>
      <c r="P72" s="1696"/>
      <c r="Q72" s="729"/>
      <c r="R72" s="71"/>
      <c r="S72" s="1696"/>
      <c r="T72" s="729"/>
      <c r="U72" s="729" t="s">
        <v>693</v>
      </c>
    </row>
    <row r="73" spans="1:21" ht="37.5">
      <c r="A73" s="1143"/>
      <c r="B73" s="1451"/>
      <c r="C73" s="1143"/>
      <c r="D73" s="1173"/>
      <c r="E73" s="772" t="s">
        <v>755</v>
      </c>
      <c r="F73" s="771">
        <v>15000</v>
      </c>
      <c r="G73" s="719"/>
      <c r="H73" s="1143"/>
      <c r="I73" s="729"/>
      <c r="J73" s="1689"/>
      <c r="K73" s="1689"/>
      <c r="L73" s="1689"/>
      <c r="M73" s="729"/>
      <c r="N73" s="1689"/>
      <c r="O73" s="729"/>
      <c r="P73" s="1689"/>
      <c r="Q73" s="729"/>
      <c r="R73" s="71"/>
      <c r="S73" s="1689"/>
      <c r="T73" s="729"/>
      <c r="U73" s="729"/>
    </row>
    <row r="74" spans="1:21" ht="56.25">
      <c r="A74" s="1143"/>
      <c r="B74" s="1451"/>
      <c r="C74" s="1143"/>
      <c r="D74" s="1173"/>
      <c r="E74" s="772" t="s">
        <v>756</v>
      </c>
      <c r="F74" s="771">
        <v>8000</v>
      </c>
      <c r="G74" s="706"/>
      <c r="H74" s="1143"/>
      <c r="I74" s="741"/>
      <c r="J74" s="1689"/>
      <c r="K74" s="741"/>
      <c r="L74" s="71"/>
      <c r="M74" s="741"/>
      <c r="N74" s="1689"/>
      <c r="O74" s="741"/>
      <c r="P74" s="1689"/>
      <c r="Q74" s="741"/>
      <c r="R74" s="71"/>
      <c r="S74" s="1689"/>
      <c r="T74" s="741"/>
      <c r="U74" s="741"/>
    </row>
    <row r="75" spans="1:21">
      <c r="A75" s="1159"/>
      <c r="B75" s="714"/>
      <c r="C75" s="225"/>
      <c r="D75" s="708"/>
      <c r="E75" s="775" t="s">
        <v>702</v>
      </c>
      <c r="F75" s="776">
        <f>SUM(F72:F74)</f>
        <v>60500</v>
      </c>
      <c r="G75" s="73"/>
      <c r="H75" s="287"/>
      <c r="I75" s="718"/>
      <c r="J75" s="718"/>
      <c r="K75" s="718"/>
      <c r="L75" s="745"/>
      <c r="M75" s="718"/>
      <c r="N75" s="718"/>
      <c r="O75" s="718"/>
      <c r="P75" s="718"/>
      <c r="Q75" s="718"/>
      <c r="R75" s="745"/>
      <c r="S75" s="718"/>
      <c r="T75" s="746"/>
      <c r="U75" s="50"/>
    </row>
    <row r="76" spans="1:21" ht="37.5">
      <c r="A76" s="1142" t="s">
        <v>757</v>
      </c>
      <c r="B76" s="1450" t="s">
        <v>758</v>
      </c>
      <c r="C76" s="1142" t="s">
        <v>759</v>
      </c>
      <c r="D76" s="1172" t="s">
        <v>760</v>
      </c>
      <c r="E76" s="777" t="s">
        <v>761</v>
      </c>
      <c r="F76" s="778">
        <v>4200</v>
      </c>
      <c r="G76" s="779" t="s">
        <v>691</v>
      </c>
      <c r="H76" s="1730">
        <v>22767</v>
      </c>
      <c r="I76" s="747"/>
      <c r="J76" s="1696"/>
      <c r="K76" s="1696"/>
      <c r="L76" s="1731">
        <v>19800</v>
      </c>
      <c r="M76" s="747"/>
      <c r="N76" s="1696"/>
      <c r="O76" s="747"/>
      <c r="P76" s="1696"/>
      <c r="Q76" s="747"/>
      <c r="R76" s="717"/>
      <c r="S76" s="1696"/>
      <c r="T76" s="747"/>
      <c r="U76" s="747" t="s">
        <v>693</v>
      </c>
    </row>
    <row r="77" spans="1:21" ht="37.5">
      <c r="A77" s="1143"/>
      <c r="B77" s="1451"/>
      <c r="C77" s="1143"/>
      <c r="D77" s="1173"/>
      <c r="E77" s="773" t="s">
        <v>762</v>
      </c>
      <c r="F77" s="771">
        <v>2400</v>
      </c>
      <c r="G77" s="719"/>
      <c r="H77" s="1143"/>
      <c r="I77" s="729"/>
      <c r="J77" s="1689"/>
      <c r="K77" s="1689"/>
      <c r="L77" s="1711"/>
      <c r="M77" s="729"/>
      <c r="N77" s="1689"/>
      <c r="O77" s="729"/>
      <c r="P77" s="1689"/>
      <c r="Q77" s="729"/>
      <c r="R77" s="71"/>
      <c r="S77" s="1689"/>
      <c r="T77" s="729"/>
      <c r="U77" s="729"/>
    </row>
    <row r="78" spans="1:21">
      <c r="A78" s="1143"/>
      <c r="B78" s="1451"/>
      <c r="C78" s="1143"/>
      <c r="D78" s="1173"/>
      <c r="E78" s="773" t="s">
        <v>701</v>
      </c>
      <c r="F78" s="771">
        <v>2400</v>
      </c>
      <c r="G78" s="706"/>
      <c r="H78" s="1143"/>
      <c r="I78" s="741"/>
      <c r="J78" s="1689"/>
      <c r="K78" s="741"/>
      <c r="L78" s="71"/>
      <c r="M78" s="741"/>
      <c r="N78" s="1689"/>
      <c r="O78" s="741"/>
      <c r="P78" s="1689"/>
      <c r="Q78" s="741"/>
      <c r="R78" s="71"/>
      <c r="S78" s="1689"/>
      <c r="T78" s="741"/>
      <c r="U78" s="741"/>
    </row>
    <row r="79" spans="1:21">
      <c r="A79" s="1143"/>
      <c r="B79" s="1451"/>
      <c r="C79" s="1143"/>
      <c r="D79" s="1173"/>
      <c r="E79" s="773" t="s">
        <v>763</v>
      </c>
      <c r="F79" s="771">
        <v>3000</v>
      </c>
      <c r="G79" s="706"/>
      <c r="H79" s="1143"/>
      <c r="I79" s="741"/>
      <c r="J79" s="1689"/>
      <c r="K79" s="741"/>
      <c r="L79" s="71"/>
      <c r="M79" s="741"/>
      <c r="N79" s="1689"/>
      <c r="O79" s="741"/>
      <c r="P79" s="1689"/>
      <c r="Q79" s="741"/>
      <c r="R79" s="71"/>
      <c r="S79" s="1689"/>
      <c r="T79" s="741"/>
      <c r="U79" s="741"/>
    </row>
    <row r="80" spans="1:21">
      <c r="A80" s="1143"/>
      <c r="B80" s="1451"/>
      <c r="C80" s="1143"/>
      <c r="D80" s="1173"/>
      <c r="E80" s="773" t="s">
        <v>764</v>
      </c>
      <c r="F80" s="771">
        <v>7800</v>
      </c>
      <c r="G80" s="706"/>
      <c r="H80" s="1143"/>
      <c r="I80" s="741"/>
      <c r="J80" s="1689"/>
      <c r="K80" s="741"/>
      <c r="L80" s="71"/>
      <c r="M80" s="741"/>
      <c r="N80" s="1689"/>
      <c r="O80" s="741"/>
      <c r="P80" s="1689"/>
      <c r="Q80" s="741"/>
      <c r="R80" s="71"/>
      <c r="S80" s="1689"/>
      <c r="T80" s="741"/>
      <c r="U80" s="741"/>
    </row>
    <row r="81" spans="1:21">
      <c r="A81" s="1159"/>
      <c r="B81" s="714"/>
      <c r="C81" s="225"/>
      <c r="D81" s="708"/>
      <c r="E81" s="775" t="s">
        <v>702</v>
      </c>
      <c r="F81" s="776">
        <f>SUM(F76:F80)</f>
        <v>19800</v>
      </c>
      <c r="G81" s="73"/>
      <c r="H81" s="287"/>
      <c r="I81" s="718"/>
      <c r="J81" s="718"/>
      <c r="K81" s="718"/>
      <c r="L81" s="745"/>
      <c r="M81" s="718"/>
      <c r="N81" s="718"/>
      <c r="O81" s="718"/>
      <c r="P81" s="718"/>
      <c r="Q81" s="718"/>
      <c r="R81" s="745"/>
      <c r="S81" s="718"/>
      <c r="T81" s="746"/>
      <c r="U81" s="50"/>
    </row>
    <row r="82" spans="1:21" ht="37.5">
      <c r="A82" s="1143" t="s">
        <v>765</v>
      </c>
      <c r="B82" s="1450" t="s">
        <v>766</v>
      </c>
      <c r="C82" s="1143" t="s">
        <v>759</v>
      </c>
      <c r="D82" s="1173" t="s">
        <v>767</v>
      </c>
      <c r="E82" s="772" t="s">
        <v>768</v>
      </c>
      <c r="F82" s="771">
        <v>25000</v>
      </c>
      <c r="G82" s="719" t="s">
        <v>691</v>
      </c>
      <c r="H82" s="1730">
        <v>22616</v>
      </c>
      <c r="I82" s="729"/>
      <c r="J82" s="1696"/>
      <c r="K82" s="1689">
        <v>39250</v>
      </c>
      <c r="L82" s="71"/>
      <c r="M82" s="729"/>
      <c r="N82" s="1696"/>
      <c r="O82" s="729"/>
      <c r="P82" s="1696"/>
      <c r="Q82" s="729"/>
      <c r="R82" s="71"/>
      <c r="S82" s="1696"/>
      <c r="T82" s="729"/>
      <c r="U82" s="729" t="s">
        <v>693</v>
      </c>
    </row>
    <row r="83" spans="1:21" ht="37.5">
      <c r="A83" s="1143"/>
      <c r="B83" s="1451"/>
      <c r="C83" s="1143"/>
      <c r="D83" s="1173"/>
      <c r="E83" s="772" t="s">
        <v>769</v>
      </c>
      <c r="F83" s="771">
        <v>15000</v>
      </c>
      <c r="G83" s="719"/>
      <c r="H83" s="1143"/>
      <c r="I83" s="729"/>
      <c r="J83" s="1689"/>
      <c r="K83" s="1689"/>
      <c r="L83" s="71"/>
      <c r="M83" s="729"/>
      <c r="N83" s="1689"/>
      <c r="O83" s="729"/>
      <c r="P83" s="1689"/>
      <c r="Q83" s="729"/>
      <c r="R83" s="71"/>
      <c r="S83" s="1689"/>
      <c r="T83" s="729"/>
      <c r="U83" s="729"/>
    </row>
    <row r="84" spans="1:21" ht="37.5">
      <c r="A84" s="1143"/>
      <c r="B84" s="1451"/>
      <c r="C84" s="1143"/>
      <c r="D84" s="1173"/>
      <c r="E84" s="772" t="s">
        <v>770</v>
      </c>
      <c r="F84" s="771">
        <v>10000</v>
      </c>
      <c r="G84" s="706"/>
      <c r="H84" s="1143"/>
      <c r="I84" s="741"/>
      <c r="J84" s="1689"/>
      <c r="K84" s="741"/>
      <c r="L84" s="71"/>
      <c r="M84" s="741"/>
      <c r="N84" s="1689"/>
      <c r="O84" s="741"/>
      <c r="P84" s="1689"/>
      <c r="Q84" s="741"/>
      <c r="R84" s="71"/>
      <c r="S84" s="1689"/>
      <c r="T84" s="741"/>
      <c r="U84" s="741"/>
    </row>
    <row r="85" spans="1:21">
      <c r="A85" s="1143"/>
      <c r="B85" s="1451"/>
      <c r="C85" s="1143"/>
      <c r="D85" s="1173"/>
      <c r="E85" s="772" t="s">
        <v>696</v>
      </c>
      <c r="F85" s="771">
        <v>2500</v>
      </c>
      <c r="G85" s="65"/>
      <c r="H85" s="1143"/>
      <c r="I85" s="721"/>
      <c r="J85" s="1689"/>
      <c r="K85" s="721"/>
      <c r="L85" s="71"/>
      <c r="M85" s="721"/>
      <c r="N85" s="1689"/>
      <c r="O85" s="721"/>
      <c r="P85" s="1689"/>
      <c r="Q85" s="721"/>
      <c r="R85" s="71"/>
      <c r="S85" s="1689"/>
      <c r="T85" s="721"/>
      <c r="U85" s="721"/>
    </row>
    <row r="86" spans="1:21">
      <c r="A86" s="1143"/>
      <c r="B86" s="713"/>
      <c r="C86" s="706"/>
      <c r="D86" s="707"/>
      <c r="E86" s="772" t="s">
        <v>697</v>
      </c>
      <c r="F86" s="771">
        <v>3000</v>
      </c>
      <c r="G86" s="65"/>
      <c r="H86" s="65"/>
      <c r="I86" s="721"/>
      <c r="J86" s="721"/>
      <c r="K86" s="721"/>
      <c r="L86" s="742"/>
      <c r="M86" s="721"/>
      <c r="N86" s="721"/>
      <c r="O86" s="721"/>
      <c r="P86" s="721"/>
      <c r="Q86" s="721"/>
      <c r="R86" s="742"/>
      <c r="S86" s="721"/>
      <c r="T86" s="721"/>
      <c r="U86" s="65"/>
    </row>
    <row r="87" spans="1:21" ht="37.5">
      <c r="A87" s="1143"/>
      <c r="B87" s="713"/>
      <c r="C87" s="706"/>
      <c r="D87" s="707"/>
      <c r="E87" s="772" t="s">
        <v>771</v>
      </c>
      <c r="F87" s="771">
        <v>30000</v>
      </c>
      <c r="G87" s="719"/>
      <c r="H87" s="719"/>
      <c r="I87" s="729"/>
      <c r="J87" s="729"/>
      <c r="K87" s="729"/>
      <c r="L87" s="742"/>
      <c r="M87" s="729"/>
      <c r="N87" s="729"/>
      <c r="O87" s="729"/>
      <c r="P87" s="729"/>
      <c r="Q87" s="729"/>
      <c r="R87" s="742"/>
      <c r="S87" s="729"/>
      <c r="T87" s="743"/>
      <c r="U87" s="719"/>
    </row>
    <row r="88" spans="1:21" ht="37.5">
      <c r="A88" s="1143"/>
      <c r="B88" s="713"/>
      <c r="C88" s="706"/>
      <c r="D88" s="707"/>
      <c r="E88" s="772" t="s">
        <v>772</v>
      </c>
      <c r="F88" s="771">
        <v>8000</v>
      </c>
      <c r="G88" s="72"/>
      <c r="H88" s="309"/>
      <c r="I88" s="71"/>
      <c r="J88" s="71"/>
      <c r="K88" s="71"/>
      <c r="L88" s="742"/>
      <c r="M88" s="71"/>
      <c r="N88" s="71"/>
      <c r="O88" s="71"/>
      <c r="P88" s="71"/>
      <c r="Q88" s="71"/>
      <c r="R88" s="742"/>
      <c r="S88" s="71"/>
      <c r="T88" s="744"/>
      <c r="U88" s="710"/>
    </row>
    <row r="89" spans="1:21" ht="56.25">
      <c r="A89" s="1143"/>
      <c r="B89" s="713"/>
      <c r="C89" s="706"/>
      <c r="D89" s="707"/>
      <c r="E89" s="773" t="s">
        <v>773</v>
      </c>
      <c r="F89" s="771">
        <v>36000</v>
      </c>
      <c r="G89" s="72"/>
      <c r="H89" s="309"/>
      <c r="I89" s="71"/>
      <c r="J89" s="71"/>
      <c r="K89" s="71"/>
      <c r="L89" s="742"/>
      <c r="M89" s="71"/>
      <c r="N89" s="71"/>
      <c r="O89" s="71"/>
      <c r="P89" s="71"/>
      <c r="Q89" s="71"/>
      <c r="R89" s="742"/>
      <c r="S89" s="71"/>
      <c r="T89" s="744"/>
      <c r="U89" s="710"/>
    </row>
    <row r="90" spans="1:21">
      <c r="A90" s="1143"/>
      <c r="B90" s="713"/>
      <c r="C90" s="706"/>
      <c r="D90" s="707"/>
      <c r="E90" s="773" t="s">
        <v>764</v>
      </c>
      <c r="F90" s="771">
        <v>12000</v>
      </c>
      <c r="G90" s="72"/>
      <c r="H90" s="309"/>
      <c r="I90" s="71"/>
      <c r="J90" s="71"/>
      <c r="K90" s="71"/>
      <c r="L90" s="742"/>
      <c r="M90" s="71"/>
      <c r="N90" s="71"/>
      <c r="O90" s="71"/>
      <c r="P90" s="71"/>
      <c r="Q90" s="71"/>
      <c r="R90" s="742"/>
      <c r="S90" s="71"/>
      <c r="T90" s="744"/>
      <c r="U90" s="710"/>
    </row>
    <row r="91" spans="1:21">
      <c r="A91" s="1143"/>
      <c r="B91" s="713"/>
      <c r="C91" s="706"/>
      <c r="D91" s="707"/>
      <c r="E91" s="773"/>
      <c r="F91" s="771"/>
      <c r="G91" s="72"/>
      <c r="H91" s="309"/>
      <c r="I91" s="71"/>
      <c r="J91" s="71"/>
      <c r="K91" s="71"/>
      <c r="L91" s="742"/>
      <c r="M91" s="71"/>
      <c r="N91" s="71"/>
      <c r="O91" s="71"/>
      <c r="P91" s="71"/>
      <c r="Q91" s="71"/>
      <c r="R91" s="742"/>
      <c r="S91" s="71"/>
      <c r="T91" s="744"/>
      <c r="U91" s="710"/>
    </row>
    <row r="92" spans="1:21">
      <c r="A92" s="1159"/>
      <c r="B92" s="714"/>
      <c r="C92" s="225"/>
      <c r="D92" s="708"/>
      <c r="E92" s="775" t="s">
        <v>702</v>
      </c>
      <c r="F92" s="776">
        <f>SUM(F82:F90)</f>
        <v>141500</v>
      </c>
      <c r="G92" s="73"/>
      <c r="H92" s="287"/>
      <c r="I92" s="718"/>
      <c r="J92" s="718"/>
      <c r="K92" s="718"/>
      <c r="L92" s="745"/>
      <c r="M92" s="718"/>
      <c r="N92" s="718"/>
      <c r="O92" s="718"/>
      <c r="P92" s="718"/>
      <c r="Q92" s="718"/>
      <c r="R92" s="745"/>
      <c r="S92" s="718"/>
      <c r="T92" s="746"/>
      <c r="U92" s="50"/>
    </row>
    <row r="93" spans="1:21" ht="37.5">
      <c r="A93" s="1142" t="s">
        <v>774</v>
      </c>
      <c r="B93" s="1450" t="s">
        <v>775</v>
      </c>
      <c r="C93" s="1142" t="s">
        <v>776</v>
      </c>
      <c r="D93" s="1172" t="s">
        <v>777</v>
      </c>
      <c r="E93" s="777" t="s">
        <v>778</v>
      </c>
      <c r="F93" s="778">
        <v>15000</v>
      </c>
      <c r="G93" s="779" t="s">
        <v>691</v>
      </c>
      <c r="H93" s="1730">
        <v>22828</v>
      </c>
      <c r="I93" s="747"/>
      <c r="J93" s="1696"/>
      <c r="K93" s="1696"/>
      <c r="L93" s="717"/>
      <c r="M93" s="747"/>
      <c r="N93" s="1696"/>
      <c r="O93" s="747"/>
      <c r="P93" s="1696"/>
      <c r="Q93" s="747"/>
      <c r="R93" s="1731">
        <v>143300</v>
      </c>
      <c r="S93" s="1696"/>
      <c r="T93" s="747"/>
      <c r="U93" s="747" t="s">
        <v>693</v>
      </c>
    </row>
    <row r="94" spans="1:21" ht="37.5">
      <c r="A94" s="1143"/>
      <c r="B94" s="1451"/>
      <c r="C94" s="1143"/>
      <c r="D94" s="1173"/>
      <c r="E94" s="772" t="s">
        <v>779</v>
      </c>
      <c r="F94" s="771">
        <v>7500</v>
      </c>
      <c r="G94" s="719"/>
      <c r="H94" s="1143"/>
      <c r="I94" s="729"/>
      <c r="J94" s="1689"/>
      <c r="K94" s="1689"/>
      <c r="L94" s="71"/>
      <c r="M94" s="729"/>
      <c r="N94" s="1689"/>
      <c r="O94" s="729"/>
      <c r="P94" s="1689"/>
      <c r="Q94" s="729"/>
      <c r="R94" s="1711"/>
      <c r="S94" s="1689"/>
      <c r="T94" s="729"/>
      <c r="U94" s="729"/>
    </row>
    <row r="95" spans="1:21" ht="37.5">
      <c r="A95" s="1143"/>
      <c r="B95" s="1451"/>
      <c r="C95" s="1143"/>
      <c r="D95" s="1173"/>
      <c r="E95" s="772" t="s">
        <v>780</v>
      </c>
      <c r="F95" s="771">
        <v>5000</v>
      </c>
      <c r="G95" s="706"/>
      <c r="H95" s="1143"/>
      <c r="I95" s="741"/>
      <c r="J95" s="1689"/>
      <c r="K95" s="741"/>
      <c r="L95" s="71"/>
      <c r="M95" s="741"/>
      <c r="N95" s="1689"/>
      <c r="O95" s="741"/>
      <c r="P95" s="1689"/>
      <c r="Q95" s="741"/>
      <c r="R95" s="71"/>
      <c r="S95" s="1689"/>
      <c r="T95" s="741"/>
      <c r="U95" s="741"/>
    </row>
    <row r="96" spans="1:21">
      <c r="A96" s="1143"/>
      <c r="B96" s="1451"/>
      <c r="C96" s="1143"/>
      <c r="D96" s="1173"/>
      <c r="E96" s="772" t="s">
        <v>696</v>
      </c>
      <c r="F96" s="771">
        <v>2500</v>
      </c>
      <c r="G96" s="65"/>
      <c r="H96" s="1143"/>
      <c r="I96" s="721"/>
      <c r="J96" s="1689"/>
      <c r="K96" s="721"/>
      <c r="L96" s="71"/>
      <c r="M96" s="721"/>
      <c r="N96" s="1689"/>
      <c r="O96" s="721"/>
      <c r="P96" s="1689"/>
      <c r="Q96" s="721"/>
      <c r="R96" s="71"/>
      <c r="S96" s="1689"/>
      <c r="T96" s="721"/>
      <c r="U96" s="721"/>
    </row>
    <row r="97" spans="1:21">
      <c r="A97" s="1143"/>
      <c r="B97" s="713"/>
      <c r="C97" s="706"/>
      <c r="D97" s="707"/>
      <c r="E97" s="772" t="s">
        <v>697</v>
      </c>
      <c r="F97" s="771">
        <v>3000</v>
      </c>
      <c r="G97" s="65"/>
      <c r="H97" s="65"/>
      <c r="I97" s="721"/>
      <c r="J97" s="721"/>
      <c r="K97" s="721"/>
      <c r="L97" s="742"/>
      <c r="M97" s="721"/>
      <c r="N97" s="721"/>
      <c r="O97" s="721"/>
      <c r="P97" s="721"/>
      <c r="Q97" s="721"/>
      <c r="R97" s="742"/>
      <c r="S97" s="721"/>
      <c r="T97" s="721"/>
      <c r="U97" s="65"/>
    </row>
    <row r="98" spans="1:21" ht="37.5">
      <c r="A98" s="1143"/>
      <c r="B98" s="713"/>
      <c r="C98" s="706"/>
      <c r="D98" s="707"/>
      <c r="E98" s="772" t="s">
        <v>781</v>
      </c>
      <c r="F98" s="771">
        <v>10000</v>
      </c>
      <c r="G98" s="72"/>
      <c r="H98" s="309"/>
      <c r="I98" s="71"/>
      <c r="J98" s="71"/>
      <c r="K98" s="71"/>
      <c r="L98" s="742"/>
      <c r="M98" s="71"/>
      <c r="N98" s="71"/>
      <c r="O98" s="71"/>
      <c r="P98" s="71"/>
      <c r="Q98" s="71"/>
      <c r="R98" s="742"/>
      <c r="S98" s="71"/>
      <c r="T98" s="744"/>
      <c r="U98" s="710"/>
    </row>
    <row r="99" spans="1:21">
      <c r="A99" s="1143"/>
      <c r="B99" s="713"/>
      <c r="C99" s="706"/>
      <c r="D99" s="707"/>
      <c r="E99" s="773" t="s">
        <v>764</v>
      </c>
      <c r="F99" s="771">
        <v>7200</v>
      </c>
      <c r="G99" s="72"/>
      <c r="H99" s="309"/>
      <c r="I99" s="71"/>
      <c r="J99" s="71"/>
      <c r="K99" s="71"/>
      <c r="L99" s="742"/>
      <c r="M99" s="71"/>
      <c r="N99" s="71"/>
      <c r="O99" s="71"/>
      <c r="P99" s="71"/>
      <c r="Q99" s="71"/>
      <c r="R99" s="742"/>
      <c r="S99" s="71"/>
      <c r="T99" s="744"/>
      <c r="U99" s="710"/>
    </row>
    <row r="100" spans="1:21" ht="37.5">
      <c r="A100" s="1143"/>
      <c r="B100" s="713"/>
      <c r="C100" s="706"/>
      <c r="D100" s="707"/>
      <c r="E100" s="773" t="s">
        <v>782</v>
      </c>
      <c r="F100" s="771">
        <v>50700</v>
      </c>
      <c r="G100" s="72"/>
      <c r="H100" s="309"/>
      <c r="I100" s="71"/>
      <c r="J100" s="71"/>
      <c r="K100" s="71"/>
      <c r="L100" s="742"/>
      <c r="M100" s="71"/>
      <c r="N100" s="71"/>
      <c r="O100" s="71"/>
      <c r="P100" s="71"/>
      <c r="Q100" s="71"/>
      <c r="R100" s="742"/>
      <c r="S100" s="71"/>
      <c r="T100" s="744"/>
      <c r="U100" s="710"/>
    </row>
    <row r="101" spans="1:21" ht="56.25">
      <c r="A101" s="299"/>
      <c r="B101" s="712"/>
      <c r="C101" s="224"/>
      <c r="D101" s="227"/>
      <c r="E101" s="790" t="s">
        <v>783</v>
      </c>
      <c r="F101" s="778">
        <v>28000</v>
      </c>
      <c r="G101" s="70"/>
      <c r="H101" s="299"/>
      <c r="I101" s="717"/>
      <c r="J101" s="717"/>
      <c r="K101" s="717"/>
      <c r="L101" s="749"/>
      <c r="M101" s="717"/>
      <c r="N101" s="717"/>
      <c r="O101" s="717"/>
      <c r="P101" s="717"/>
      <c r="Q101" s="717"/>
      <c r="R101" s="749"/>
      <c r="S101" s="717"/>
      <c r="T101" s="750"/>
      <c r="U101" s="709"/>
    </row>
    <row r="102" spans="1:21" ht="37.5">
      <c r="A102" s="309"/>
      <c r="B102" s="713"/>
      <c r="C102" s="706"/>
      <c r="D102" s="707"/>
      <c r="E102" s="773" t="s">
        <v>784</v>
      </c>
      <c r="F102" s="771">
        <v>12000</v>
      </c>
      <c r="G102" s="72"/>
      <c r="H102" s="309"/>
      <c r="I102" s="71"/>
      <c r="J102" s="71"/>
      <c r="K102" s="71"/>
      <c r="L102" s="742"/>
      <c r="M102" s="71"/>
      <c r="N102" s="71"/>
      <c r="O102" s="71"/>
      <c r="P102" s="71"/>
      <c r="Q102" s="71"/>
      <c r="R102" s="742"/>
      <c r="S102" s="71"/>
      <c r="T102" s="744"/>
      <c r="U102" s="710"/>
    </row>
    <row r="103" spans="1:21" ht="56.25">
      <c r="A103" s="309"/>
      <c r="B103" s="713"/>
      <c r="C103" s="706"/>
      <c r="D103" s="707"/>
      <c r="E103" s="773" t="s">
        <v>785</v>
      </c>
      <c r="F103" s="771">
        <v>2400</v>
      </c>
      <c r="G103" s="72"/>
      <c r="H103" s="309"/>
      <c r="I103" s="71"/>
      <c r="J103" s="71"/>
      <c r="K103" s="71"/>
      <c r="L103" s="742"/>
      <c r="M103" s="71"/>
      <c r="N103" s="71"/>
      <c r="O103" s="71"/>
      <c r="P103" s="71"/>
      <c r="Q103" s="71"/>
      <c r="R103" s="742"/>
      <c r="S103" s="71"/>
      <c r="T103" s="744"/>
      <c r="U103" s="710"/>
    </row>
    <row r="104" spans="1:21">
      <c r="A104" s="287"/>
      <c r="B104" s="714"/>
      <c r="C104" s="225"/>
      <c r="D104" s="708"/>
      <c r="E104" s="775" t="s">
        <v>702</v>
      </c>
      <c r="F104" s="776">
        <f>SUM(F93:F103)</f>
        <v>143300</v>
      </c>
      <c r="G104" s="73"/>
      <c r="H104" s="287"/>
      <c r="I104" s="718"/>
      <c r="J104" s="718"/>
      <c r="K104" s="718"/>
      <c r="L104" s="745"/>
      <c r="M104" s="718"/>
      <c r="N104" s="718"/>
      <c r="O104" s="718"/>
      <c r="P104" s="718"/>
      <c r="Q104" s="718"/>
      <c r="R104" s="745"/>
      <c r="S104" s="718"/>
      <c r="T104" s="746"/>
      <c r="U104" s="50"/>
    </row>
    <row r="105" spans="1:21">
      <c r="A105" s="1717" t="s">
        <v>786</v>
      </c>
      <c r="B105" s="1718"/>
      <c r="C105" s="1718"/>
      <c r="D105" s="1718"/>
      <c r="E105" s="1718"/>
      <c r="F105" s="1718"/>
      <c r="G105" s="1718"/>
      <c r="H105" s="1718"/>
      <c r="I105" s="1718"/>
      <c r="J105" s="1718"/>
      <c r="K105" s="1718"/>
      <c r="L105" s="1718"/>
      <c r="M105" s="1718"/>
      <c r="N105" s="1718"/>
      <c r="O105" s="1718"/>
      <c r="P105" s="1718"/>
      <c r="Q105" s="1718"/>
      <c r="R105" s="1718"/>
      <c r="S105" s="1718"/>
      <c r="T105" s="1718"/>
      <c r="U105" s="789"/>
    </row>
    <row r="106" spans="1:21" ht="93.75">
      <c r="A106" s="1142" t="s">
        <v>787</v>
      </c>
      <c r="B106" s="224" t="s">
        <v>788</v>
      </c>
      <c r="C106" s="784" t="s">
        <v>789</v>
      </c>
      <c r="D106" s="784" t="s">
        <v>790</v>
      </c>
      <c r="E106" s="777" t="s">
        <v>791</v>
      </c>
      <c r="F106" s="791">
        <v>300480</v>
      </c>
      <c r="G106" s="779" t="s">
        <v>691</v>
      </c>
      <c r="H106" s="786" t="s">
        <v>722</v>
      </c>
      <c r="I106" s="747"/>
      <c r="J106" s="732"/>
      <c r="K106" s="732">
        <v>50000</v>
      </c>
      <c r="L106" s="732">
        <v>50000</v>
      </c>
      <c r="M106" s="732">
        <v>50000</v>
      </c>
      <c r="N106" s="732">
        <v>100000</v>
      </c>
      <c r="O106" s="732">
        <v>30000</v>
      </c>
      <c r="P106" s="732">
        <v>20480</v>
      </c>
      <c r="Q106" s="732"/>
      <c r="R106" s="732"/>
      <c r="S106" s="717"/>
      <c r="T106" s="747"/>
      <c r="U106" s="503" t="s">
        <v>693</v>
      </c>
    </row>
    <row r="107" spans="1:21">
      <c r="A107" s="1159"/>
      <c r="B107" s="714"/>
      <c r="C107" s="225"/>
      <c r="D107" s="708"/>
      <c r="E107" s="775" t="s">
        <v>702</v>
      </c>
      <c r="F107" s="776">
        <f>SUM(F106:F106)</f>
        <v>300480</v>
      </c>
      <c r="G107" s="73"/>
      <c r="H107" s="287"/>
      <c r="I107" s="718"/>
      <c r="J107" s="718"/>
      <c r="K107" s="718"/>
      <c r="L107" s="745"/>
      <c r="M107" s="718"/>
      <c r="N107" s="718"/>
      <c r="O107" s="718"/>
      <c r="P107" s="718"/>
      <c r="Q107" s="718"/>
      <c r="R107" s="745"/>
      <c r="S107" s="718"/>
      <c r="T107" s="746"/>
      <c r="U107" s="50"/>
    </row>
    <row r="108" spans="1:21" ht="93.75">
      <c r="A108" s="226" t="s">
        <v>792</v>
      </c>
      <c r="B108" s="226" t="s">
        <v>793</v>
      </c>
      <c r="C108" s="792" t="s">
        <v>794</v>
      </c>
      <c r="D108" s="792" t="s">
        <v>790</v>
      </c>
      <c r="E108" s="793"/>
      <c r="F108" s="794"/>
      <c r="G108" s="795"/>
      <c r="H108" s="783" t="s">
        <v>722</v>
      </c>
      <c r="I108" s="751"/>
      <c r="J108" s="752"/>
      <c r="K108" s="752"/>
      <c r="L108" s="752"/>
      <c r="M108" s="752"/>
      <c r="N108" s="752"/>
      <c r="O108" s="752"/>
      <c r="P108" s="752"/>
      <c r="Q108" s="752"/>
      <c r="R108" s="752"/>
      <c r="S108" s="720"/>
      <c r="T108" s="751"/>
      <c r="U108" s="283" t="s">
        <v>693</v>
      </c>
    </row>
    <row r="109" spans="1:21">
      <c r="A109" s="1708" t="s">
        <v>795</v>
      </c>
      <c r="B109" s="1709"/>
      <c r="C109" s="1709"/>
      <c r="D109" s="1709"/>
      <c r="E109" s="1709"/>
      <c r="F109" s="1709"/>
      <c r="G109" s="1709"/>
      <c r="H109" s="1709"/>
      <c r="I109" s="1709"/>
      <c r="J109" s="1709"/>
      <c r="K109" s="1709"/>
      <c r="L109" s="1709"/>
      <c r="M109" s="1709"/>
      <c r="N109" s="1709"/>
      <c r="O109" s="1709"/>
      <c r="P109" s="1709"/>
      <c r="Q109" s="1709"/>
      <c r="R109" s="1709"/>
      <c r="S109" s="1709"/>
      <c r="T109" s="1709"/>
      <c r="U109" s="789"/>
    </row>
    <row r="110" spans="1:21" ht="56.25">
      <c r="A110" s="1142" t="s">
        <v>796</v>
      </c>
      <c r="B110" s="1450" t="s">
        <v>766</v>
      </c>
      <c r="C110" s="1143" t="s">
        <v>759</v>
      </c>
      <c r="D110" s="1173" t="s">
        <v>797</v>
      </c>
      <c r="E110" s="772" t="s">
        <v>768</v>
      </c>
      <c r="F110" s="771">
        <v>25000</v>
      </c>
      <c r="G110" s="719" t="s">
        <v>691</v>
      </c>
      <c r="H110" s="1730">
        <v>22586</v>
      </c>
      <c r="I110" s="729"/>
      <c r="J110" s="1696">
        <v>94500</v>
      </c>
      <c r="K110" s="1689"/>
      <c r="L110" s="71"/>
      <c r="M110" s="729"/>
      <c r="N110" s="1696"/>
      <c r="O110" s="729"/>
      <c r="P110" s="1696"/>
      <c r="Q110" s="729"/>
      <c r="R110" s="71"/>
      <c r="S110" s="1696"/>
      <c r="T110" s="729"/>
      <c r="U110" s="796" t="s">
        <v>709</v>
      </c>
    </row>
    <row r="111" spans="1:21" ht="37.5">
      <c r="A111" s="1143"/>
      <c r="B111" s="1451"/>
      <c r="C111" s="1143"/>
      <c r="D111" s="1173"/>
      <c r="E111" s="772" t="s">
        <v>769</v>
      </c>
      <c r="F111" s="771">
        <v>15000</v>
      </c>
      <c r="G111" s="719"/>
      <c r="H111" s="1143"/>
      <c r="I111" s="729"/>
      <c r="J111" s="1689"/>
      <c r="K111" s="1689"/>
      <c r="L111" s="71"/>
      <c r="M111" s="729"/>
      <c r="N111" s="1689"/>
      <c r="O111" s="729"/>
      <c r="P111" s="1689"/>
      <c r="Q111" s="729"/>
      <c r="R111" s="71"/>
      <c r="S111" s="1689"/>
      <c r="T111" s="729"/>
      <c r="U111" s="729"/>
    </row>
    <row r="112" spans="1:21" ht="37.5">
      <c r="A112" s="1143"/>
      <c r="B112" s="1451"/>
      <c r="C112" s="1143"/>
      <c r="D112" s="1173"/>
      <c r="E112" s="772" t="s">
        <v>770</v>
      </c>
      <c r="F112" s="771">
        <v>10000</v>
      </c>
      <c r="G112" s="706"/>
      <c r="H112" s="1143"/>
      <c r="I112" s="741"/>
      <c r="J112" s="1689"/>
      <c r="K112" s="741"/>
      <c r="L112" s="71"/>
      <c r="M112" s="741"/>
      <c r="N112" s="1689"/>
      <c r="O112" s="741"/>
      <c r="P112" s="1689"/>
      <c r="Q112" s="741"/>
      <c r="R112" s="71"/>
      <c r="S112" s="1689"/>
      <c r="T112" s="741"/>
      <c r="U112" s="741"/>
    </row>
    <row r="113" spans="1:21">
      <c r="A113" s="1143"/>
      <c r="B113" s="1451"/>
      <c r="C113" s="1143"/>
      <c r="D113" s="1173"/>
      <c r="E113" s="772" t="s">
        <v>696</v>
      </c>
      <c r="F113" s="771">
        <v>2500</v>
      </c>
      <c r="G113" s="65"/>
      <c r="H113" s="1143"/>
      <c r="I113" s="721"/>
      <c r="J113" s="1689"/>
      <c r="K113" s="721"/>
      <c r="L113" s="71"/>
      <c r="M113" s="721"/>
      <c r="N113" s="1689"/>
      <c r="O113" s="721"/>
      <c r="P113" s="1689"/>
      <c r="Q113" s="721"/>
      <c r="R113" s="71"/>
      <c r="S113" s="1689"/>
      <c r="T113" s="721"/>
      <c r="U113" s="721"/>
    </row>
    <row r="114" spans="1:21">
      <c r="A114" s="1159"/>
      <c r="B114" s="714"/>
      <c r="C114" s="225"/>
      <c r="D114" s="708"/>
      <c r="E114" s="797" t="s">
        <v>697</v>
      </c>
      <c r="F114" s="798">
        <v>3000</v>
      </c>
      <c r="G114" s="512"/>
      <c r="H114" s="512"/>
      <c r="I114" s="726"/>
      <c r="J114" s="726"/>
      <c r="K114" s="726"/>
      <c r="L114" s="745"/>
      <c r="M114" s="726"/>
      <c r="N114" s="726"/>
      <c r="O114" s="726"/>
      <c r="P114" s="726"/>
      <c r="Q114" s="726"/>
      <c r="R114" s="745"/>
      <c r="S114" s="726"/>
      <c r="T114" s="726"/>
      <c r="U114" s="512"/>
    </row>
    <row r="115" spans="1:21" ht="37.5">
      <c r="A115" s="299"/>
      <c r="B115" s="712"/>
      <c r="C115" s="224"/>
      <c r="D115" s="227"/>
      <c r="E115" s="777" t="s">
        <v>781</v>
      </c>
      <c r="F115" s="778">
        <v>10000</v>
      </c>
      <c r="G115" s="70"/>
      <c r="H115" s="299"/>
      <c r="I115" s="717"/>
      <c r="J115" s="717"/>
      <c r="K115" s="717"/>
      <c r="L115" s="749"/>
      <c r="M115" s="717"/>
      <c r="N115" s="717"/>
      <c r="O115" s="717"/>
      <c r="P115" s="717"/>
      <c r="Q115" s="717"/>
      <c r="R115" s="749"/>
      <c r="S115" s="717"/>
      <c r="T115" s="750"/>
      <c r="U115" s="709"/>
    </row>
    <row r="116" spans="1:21">
      <c r="A116" s="309"/>
      <c r="B116" s="713"/>
      <c r="C116" s="706"/>
      <c r="D116" s="707"/>
      <c r="E116" s="773" t="s">
        <v>764</v>
      </c>
      <c r="F116" s="771">
        <v>20400</v>
      </c>
      <c r="G116" s="72"/>
      <c r="H116" s="309"/>
      <c r="I116" s="71"/>
      <c r="J116" s="71"/>
      <c r="K116" s="71"/>
      <c r="L116" s="742"/>
      <c r="M116" s="71"/>
      <c r="N116" s="71"/>
      <c r="O116" s="71"/>
      <c r="P116" s="71"/>
      <c r="Q116" s="71"/>
      <c r="R116" s="742"/>
      <c r="S116" s="71"/>
      <c r="T116" s="744"/>
      <c r="U116" s="710"/>
    </row>
    <row r="117" spans="1:21" ht="37.5">
      <c r="A117" s="309"/>
      <c r="B117" s="713"/>
      <c r="C117" s="706"/>
      <c r="D117" s="707"/>
      <c r="E117" s="773" t="s">
        <v>798</v>
      </c>
      <c r="F117" s="771">
        <v>3600</v>
      </c>
      <c r="G117" s="72"/>
      <c r="H117" s="309"/>
      <c r="I117" s="71"/>
      <c r="J117" s="71"/>
      <c r="K117" s="71"/>
      <c r="L117" s="742"/>
      <c r="M117" s="71"/>
      <c r="N117" s="71"/>
      <c r="O117" s="71"/>
      <c r="P117" s="71"/>
      <c r="Q117" s="71"/>
      <c r="R117" s="742"/>
      <c r="S117" s="71"/>
      <c r="T117" s="744"/>
      <c r="U117" s="710"/>
    </row>
    <row r="118" spans="1:21">
      <c r="A118" s="309"/>
      <c r="B118" s="713"/>
      <c r="C118" s="706"/>
      <c r="D118" s="707"/>
      <c r="E118" s="773" t="s">
        <v>799</v>
      </c>
      <c r="F118" s="771">
        <v>5000</v>
      </c>
      <c r="G118" s="72"/>
      <c r="H118" s="309"/>
      <c r="I118" s="71"/>
      <c r="J118" s="71"/>
      <c r="K118" s="71"/>
      <c r="L118" s="742"/>
      <c r="M118" s="71"/>
      <c r="N118" s="71"/>
      <c r="O118" s="71"/>
      <c r="P118" s="71"/>
      <c r="Q118" s="71"/>
      <c r="R118" s="742"/>
      <c r="S118" s="71"/>
      <c r="T118" s="744"/>
      <c r="U118" s="710"/>
    </row>
    <row r="119" spans="1:21">
      <c r="A119" s="287"/>
      <c r="B119" s="714"/>
      <c r="C119" s="225"/>
      <c r="D119" s="708"/>
      <c r="E119" s="775" t="s">
        <v>702</v>
      </c>
      <c r="F119" s="776">
        <f>SUM(F110:F118)</f>
        <v>94500</v>
      </c>
      <c r="G119" s="73"/>
      <c r="H119" s="287"/>
      <c r="I119" s="718"/>
      <c r="J119" s="718"/>
      <c r="K119" s="718"/>
      <c r="L119" s="745"/>
      <c r="M119" s="718"/>
      <c r="N119" s="718"/>
      <c r="O119" s="718"/>
      <c r="P119" s="718"/>
      <c r="Q119" s="718"/>
      <c r="R119" s="745"/>
      <c r="S119" s="718"/>
      <c r="T119" s="746"/>
      <c r="U119" s="50"/>
    </row>
    <row r="120" spans="1:21" ht="75">
      <c r="A120" s="1142" t="s">
        <v>800</v>
      </c>
      <c r="B120" s="224" t="s">
        <v>801</v>
      </c>
      <c r="C120" s="784" t="s">
        <v>802</v>
      </c>
      <c r="D120" s="784" t="s">
        <v>803</v>
      </c>
      <c r="E120" s="777" t="s">
        <v>804</v>
      </c>
      <c r="F120" s="791">
        <v>60000</v>
      </c>
      <c r="G120" s="779"/>
      <c r="H120" s="786" t="s">
        <v>722</v>
      </c>
      <c r="I120" s="747"/>
      <c r="J120" s="732"/>
      <c r="K120" s="732"/>
      <c r="L120" s="732"/>
      <c r="M120" s="732"/>
      <c r="N120" s="732"/>
      <c r="O120" s="732"/>
      <c r="P120" s="732"/>
      <c r="Q120" s="732"/>
      <c r="R120" s="732"/>
      <c r="S120" s="717"/>
      <c r="T120" s="747"/>
      <c r="U120" s="503" t="s">
        <v>805</v>
      </c>
    </row>
    <row r="121" spans="1:21">
      <c r="A121" s="1143"/>
      <c r="B121" s="706"/>
      <c r="C121" s="799"/>
      <c r="D121" s="800"/>
      <c r="E121" s="770" t="s">
        <v>806</v>
      </c>
      <c r="F121" s="785"/>
      <c r="G121" s="719"/>
      <c r="H121" s="711"/>
      <c r="I121" s="729"/>
      <c r="J121" s="728"/>
      <c r="K121" s="728"/>
      <c r="L121" s="753"/>
      <c r="M121" s="728"/>
      <c r="N121" s="728"/>
      <c r="O121" s="728"/>
      <c r="P121" s="728"/>
      <c r="Q121" s="728"/>
      <c r="R121" s="753"/>
      <c r="S121" s="71"/>
      <c r="T121" s="743"/>
      <c r="U121" s="487"/>
    </row>
    <row r="122" spans="1:21" ht="75">
      <c r="A122" s="1143"/>
      <c r="B122" s="706"/>
      <c r="C122" s="799"/>
      <c r="D122" s="800"/>
      <c r="E122" s="770" t="s">
        <v>1457</v>
      </c>
      <c r="F122" s="785">
        <v>12600</v>
      </c>
      <c r="G122" s="719"/>
      <c r="H122" s="711"/>
      <c r="I122" s="729"/>
      <c r="J122" s="728"/>
      <c r="K122" s="728"/>
      <c r="L122" s="753"/>
      <c r="M122" s="728"/>
      <c r="N122" s="728"/>
      <c r="O122" s="728"/>
      <c r="P122" s="728"/>
      <c r="Q122" s="728"/>
      <c r="R122" s="753"/>
      <c r="S122" s="71"/>
      <c r="T122" s="743"/>
      <c r="U122" s="487"/>
    </row>
    <row r="123" spans="1:21">
      <c r="A123" s="1159"/>
      <c r="B123" s="714"/>
      <c r="C123" s="225"/>
      <c r="D123" s="708"/>
      <c r="E123" s="801" t="s">
        <v>702</v>
      </c>
      <c r="F123" s="802">
        <f>SUM(F120:F122)</f>
        <v>72600</v>
      </c>
      <c r="G123" s="73"/>
      <c r="H123" s="287"/>
      <c r="I123" s="718"/>
      <c r="J123" s="718"/>
      <c r="K123" s="718"/>
      <c r="L123" s="745"/>
      <c r="M123" s="718"/>
      <c r="N123" s="718"/>
      <c r="O123" s="718"/>
      <c r="P123" s="718"/>
      <c r="Q123" s="718"/>
      <c r="R123" s="745"/>
      <c r="S123" s="718"/>
      <c r="T123" s="746"/>
      <c r="U123" s="50"/>
    </row>
    <row r="124" spans="1:21" ht="112.5">
      <c r="A124" s="803" t="s">
        <v>807</v>
      </c>
      <c r="B124" s="67" t="s">
        <v>808</v>
      </c>
      <c r="C124" s="804" t="s">
        <v>802</v>
      </c>
      <c r="D124" s="67" t="s">
        <v>803</v>
      </c>
      <c r="E124" s="793"/>
      <c r="F124" s="794"/>
      <c r="G124" s="795"/>
      <c r="H124" s="783" t="s">
        <v>722</v>
      </c>
      <c r="I124" s="751"/>
      <c r="J124" s="752"/>
      <c r="K124" s="752"/>
      <c r="L124" s="752"/>
      <c r="M124" s="752"/>
      <c r="N124" s="752"/>
      <c r="O124" s="752"/>
      <c r="P124" s="752"/>
      <c r="Q124" s="752"/>
      <c r="R124" s="752"/>
      <c r="S124" s="720"/>
      <c r="T124" s="751"/>
      <c r="U124" s="283" t="s">
        <v>809</v>
      </c>
    </row>
    <row r="125" spans="1:21">
      <c r="A125" s="1728" t="s">
        <v>810</v>
      </c>
      <c r="B125" s="1728"/>
      <c r="C125" s="1728"/>
      <c r="D125" s="1728"/>
      <c r="E125" s="1728"/>
      <c r="F125" s="1729">
        <f>F123+F119+F107+F104+F92+F81+F75+F70+F61+F57+F52+F49+F44+F40</f>
        <v>4000650</v>
      </c>
      <c r="G125" s="1729"/>
      <c r="H125" s="1729"/>
      <c r="I125" s="754"/>
      <c r="J125" s="755"/>
      <c r="K125" s="755"/>
      <c r="L125" s="755"/>
      <c r="M125" s="755"/>
      <c r="N125" s="755"/>
      <c r="O125" s="755"/>
      <c r="P125" s="755"/>
      <c r="Q125" s="755"/>
      <c r="R125" s="755"/>
      <c r="S125" s="755"/>
      <c r="T125" s="755"/>
      <c r="U125" s="805"/>
    </row>
    <row r="126" spans="1:21">
      <c r="A126" s="1705" t="s">
        <v>811</v>
      </c>
      <c r="B126" s="1706"/>
      <c r="C126" s="1706"/>
      <c r="D126" s="1706"/>
      <c r="E126" s="1706"/>
      <c r="F126" s="1706"/>
      <c r="G126" s="1706"/>
      <c r="H126" s="1706"/>
      <c r="I126" s="1706"/>
      <c r="J126" s="1706"/>
      <c r="K126" s="1706"/>
      <c r="L126" s="1706"/>
      <c r="M126" s="1706"/>
      <c r="N126" s="1706"/>
      <c r="O126" s="1706"/>
      <c r="P126" s="1706"/>
      <c r="Q126" s="1706"/>
      <c r="R126" s="1706"/>
      <c r="S126" s="1706"/>
      <c r="T126" s="1707"/>
      <c r="U126" s="299"/>
    </row>
    <row r="127" spans="1:21">
      <c r="A127" s="1708" t="s">
        <v>812</v>
      </c>
      <c r="B127" s="1709"/>
      <c r="C127" s="1709"/>
      <c r="D127" s="1709"/>
      <c r="E127" s="1709"/>
      <c r="F127" s="1709"/>
      <c r="G127" s="1709"/>
      <c r="H127" s="1709"/>
      <c r="I127" s="1709"/>
      <c r="J127" s="1709"/>
      <c r="K127" s="1709"/>
      <c r="L127" s="1709"/>
      <c r="M127" s="1709"/>
      <c r="N127" s="1709"/>
      <c r="O127" s="1709"/>
      <c r="P127" s="1709"/>
      <c r="Q127" s="1709"/>
      <c r="R127" s="1709"/>
      <c r="S127" s="1709"/>
      <c r="T127" s="1710"/>
      <c r="U127" s="309"/>
    </row>
    <row r="128" spans="1:21" ht="56.25">
      <c r="A128" s="1683" t="s">
        <v>813</v>
      </c>
      <c r="B128" s="1683" t="s">
        <v>814</v>
      </c>
      <c r="C128" s="1683" t="s">
        <v>815</v>
      </c>
      <c r="D128" s="1727" t="s">
        <v>816</v>
      </c>
      <c r="E128" s="912" t="s">
        <v>817</v>
      </c>
      <c r="F128" s="913">
        <v>9000</v>
      </c>
      <c r="G128" s="914" t="s">
        <v>77</v>
      </c>
      <c r="H128" s="1683" t="s">
        <v>818</v>
      </c>
      <c r="I128" s="914"/>
      <c r="J128" s="1687">
        <v>51000</v>
      </c>
      <c r="K128" s="914"/>
      <c r="L128" s="915"/>
      <c r="M128" s="914"/>
      <c r="N128" s="1687"/>
      <c r="O128" s="914"/>
      <c r="P128" s="1687"/>
      <c r="Q128" s="914"/>
      <c r="R128" s="915"/>
      <c r="S128" s="1687"/>
      <c r="T128" s="914"/>
      <c r="U128" s="1723" t="s">
        <v>819</v>
      </c>
    </row>
    <row r="129" spans="1:21" ht="56.25">
      <c r="A129" s="1684"/>
      <c r="B129" s="1684"/>
      <c r="C129" s="1684"/>
      <c r="D129" s="1727"/>
      <c r="E129" s="912" t="s">
        <v>820</v>
      </c>
      <c r="F129" s="913">
        <v>6000</v>
      </c>
      <c r="G129" s="914"/>
      <c r="H129" s="1684"/>
      <c r="I129" s="914"/>
      <c r="J129" s="1688"/>
      <c r="K129" s="914"/>
      <c r="L129" s="915"/>
      <c r="M129" s="914"/>
      <c r="N129" s="1688"/>
      <c r="O129" s="914"/>
      <c r="P129" s="1688"/>
      <c r="Q129" s="914"/>
      <c r="R129" s="915"/>
      <c r="S129" s="1688"/>
      <c r="T129" s="914"/>
      <c r="U129" s="1723"/>
    </row>
    <row r="130" spans="1:21" ht="56.25">
      <c r="A130" s="1684"/>
      <c r="B130" s="1684"/>
      <c r="C130" s="1684"/>
      <c r="D130" s="1727"/>
      <c r="E130" s="912" t="s">
        <v>821</v>
      </c>
      <c r="F130" s="913">
        <v>1600</v>
      </c>
      <c r="G130" s="916"/>
      <c r="H130" s="1684"/>
      <c r="I130" s="916"/>
      <c r="J130" s="1688"/>
      <c r="K130" s="916"/>
      <c r="L130" s="915"/>
      <c r="M130" s="916"/>
      <c r="N130" s="1688"/>
      <c r="O130" s="916"/>
      <c r="P130" s="1688"/>
      <c r="Q130" s="916"/>
      <c r="R130" s="915"/>
      <c r="S130" s="1688"/>
      <c r="T130" s="916"/>
      <c r="U130" s="916"/>
    </row>
    <row r="131" spans="1:21">
      <c r="A131" s="1684"/>
      <c r="B131" s="1684"/>
      <c r="C131" s="1684"/>
      <c r="D131" s="1727"/>
      <c r="E131" s="912" t="s">
        <v>822</v>
      </c>
      <c r="F131" s="913"/>
      <c r="G131" s="903"/>
      <c r="H131" s="1684"/>
      <c r="I131" s="903"/>
      <c r="J131" s="1688"/>
      <c r="K131" s="903"/>
      <c r="L131" s="915"/>
      <c r="M131" s="903"/>
      <c r="N131" s="1688"/>
      <c r="O131" s="903"/>
      <c r="P131" s="1688"/>
      <c r="Q131" s="903"/>
      <c r="R131" s="915"/>
      <c r="S131" s="1688"/>
      <c r="T131" s="903"/>
      <c r="U131" s="903"/>
    </row>
    <row r="132" spans="1:21" ht="37.5">
      <c r="A132" s="1684"/>
      <c r="B132" s="916"/>
      <c r="C132" s="916"/>
      <c r="D132" s="917"/>
      <c r="E132" s="912" t="s">
        <v>823</v>
      </c>
      <c r="F132" s="918">
        <v>15000</v>
      </c>
      <c r="G132" s="903"/>
      <c r="H132" s="903"/>
      <c r="I132" s="903"/>
      <c r="J132" s="903"/>
      <c r="K132" s="903"/>
      <c r="L132" s="919"/>
      <c r="M132" s="903"/>
      <c r="N132" s="903"/>
      <c r="O132" s="903"/>
      <c r="P132" s="903"/>
      <c r="Q132" s="903"/>
      <c r="R132" s="919"/>
      <c r="S132" s="903"/>
      <c r="T132" s="903"/>
      <c r="U132" s="903"/>
    </row>
    <row r="133" spans="1:21" ht="56.25">
      <c r="A133" s="1684"/>
      <c r="B133" s="916"/>
      <c r="C133" s="916"/>
      <c r="D133" s="917"/>
      <c r="E133" s="916" t="s">
        <v>824</v>
      </c>
      <c r="F133" s="920">
        <v>9000</v>
      </c>
      <c r="G133" s="903"/>
      <c r="H133" s="903"/>
      <c r="I133" s="903"/>
      <c r="J133" s="903"/>
      <c r="K133" s="903"/>
      <c r="L133" s="919"/>
      <c r="M133" s="903"/>
      <c r="N133" s="903"/>
      <c r="O133" s="903"/>
      <c r="P133" s="903"/>
      <c r="Q133" s="903"/>
      <c r="R133" s="919"/>
      <c r="S133" s="903"/>
      <c r="T133" s="903"/>
      <c r="U133" s="903"/>
    </row>
    <row r="134" spans="1:21" ht="37.5">
      <c r="A134" s="1684"/>
      <c r="B134" s="916"/>
      <c r="C134" s="916"/>
      <c r="D134" s="917"/>
      <c r="E134" s="916" t="s">
        <v>825</v>
      </c>
      <c r="F134" s="921">
        <v>6000</v>
      </c>
      <c r="G134" s="903"/>
      <c r="H134" s="903"/>
      <c r="I134" s="903"/>
      <c r="J134" s="903"/>
      <c r="K134" s="903"/>
      <c r="L134" s="919"/>
      <c r="M134" s="903"/>
      <c r="N134" s="903"/>
      <c r="O134" s="903"/>
      <c r="P134" s="903"/>
      <c r="Q134" s="903"/>
      <c r="R134" s="919"/>
      <c r="S134" s="903"/>
      <c r="T134" s="903"/>
      <c r="U134" s="903"/>
    </row>
    <row r="135" spans="1:21" ht="37.5">
      <c r="A135" s="1684"/>
      <c r="B135" s="916"/>
      <c r="C135" s="916"/>
      <c r="D135" s="917"/>
      <c r="E135" s="916" t="s">
        <v>826</v>
      </c>
      <c r="F135" s="921">
        <v>4500</v>
      </c>
      <c r="G135" s="903"/>
      <c r="H135" s="903"/>
      <c r="I135" s="903"/>
      <c r="J135" s="903"/>
      <c r="K135" s="903"/>
      <c r="L135" s="919"/>
      <c r="M135" s="903"/>
      <c r="N135" s="903"/>
      <c r="O135" s="903"/>
      <c r="P135" s="903"/>
      <c r="Q135" s="903"/>
      <c r="R135" s="919"/>
      <c r="S135" s="903"/>
      <c r="T135" s="903"/>
      <c r="U135" s="903"/>
    </row>
    <row r="136" spans="1:21">
      <c r="A136" s="1726"/>
      <c r="B136" s="922"/>
      <c r="C136" s="922"/>
      <c r="D136" s="923"/>
      <c r="E136" s="924" t="s">
        <v>702</v>
      </c>
      <c r="F136" s="925">
        <f>SUM(F128:F135)</f>
        <v>51100</v>
      </c>
      <c r="G136" s="926"/>
      <c r="H136" s="927"/>
      <c r="I136" s="926"/>
      <c r="J136" s="926"/>
      <c r="K136" s="926"/>
      <c r="L136" s="928"/>
      <c r="M136" s="926"/>
      <c r="N136" s="926"/>
      <c r="O136" s="926"/>
      <c r="P136" s="926"/>
      <c r="Q136" s="926"/>
      <c r="R136" s="928"/>
      <c r="S136" s="926"/>
      <c r="T136" s="929"/>
      <c r="U136" s="930"/>
    </row>
    <row r="137" spans="1:21" ht="37.5">
      <c r="A137" s="1722" t="s">
        <v>827</v>
      </c>
      <c r="B137" s="1722" t="s">
        <v>828</v>
      </c>
      <c r="C137" s="1722" t="s">
        <v>829</v>
      </c>
      <c r="D137" s="1722" t="s">
        <v>830</v>
      </c>
      <c r="E137" s="931" t="s">
        <v>831</v>
      </c>
      <c r="F137" s="932"/>
      <c r="G137" s="933" t="s">
        <v>77</v>
      </c>
      <c r="H137" s="1722" t="s">
        <v>832</v>
      </c>
      <c r="I137" s="934"/>
      <c r="J137" s="1687">
        <v>21600</v>
      </c>
      <c r="K137" s="1687">
        <v>37500</v>
      </c>
      <c r="L137" s="1687"/>
      <c r="M137" s="1687"/>
      <c r="N137" s="1687"/>
      <c r="O137" s="1687"/>
      <c r="P137" s="1687"/>
      <c r="Q137" s="1687"/>
      <c r="R137" s="1687"/>
      <c r="S137" s="1687"/>
      <c r="T137" s="1687"/>
      <c r="U137" s="1681" t="s">
        <v>819</v>
      </c>
    </row>
    <row r="138" spans="1:21" ht="37.5">
      <c r="A138" s="1723"/>
      <c r="B138" s="1723"/>
      <c r="C138" s="1723"/>
      <c r="D138" s="1723"/>
      <c r="E138" s="935" t="s">
        <v>833</v>
      </c>
      <c r="F138" s="913">
        <v>14400</v>
      </c>
      <c r="G138" s="936"/>
      <c r="H138" s="1723"/>
      <c r="I138" s="914"/>
      <c r="J138" s="1688"/>
      <c r="K138" s="1688"/>
      <c r="L138" s="1688"/>
      <c r="M138" s="1688"/>
      <c r="N138" s="1688"/>
      <c r="O138" s="1688"/>
      <c r="P138" s="1688"/>
      <c r="Q138" s="1688"/>
      <c r="R138" s="1688"/>
      <c r="S138" s="1688"/>
      <c r="T138" s="1688"/>
      <c r="U138" s="1682"/>
    </row>
    <row r="139" spans="1:21" ht="37.5">
      <c r="A139" s="1723"/>
      <c r="B139" s="1723"/>
      <c r="C139" s="1723"/>
      <c r="D139" s="1723"/>
      <c r="E139" s="935" t="s">
        <v>834</v>
      </c>
      <c r="F139" s="913">
        <v>7200</v>
      </c>
      <c r="G139" s="936"/>
      <c r="H139" s="1723"/>
      <c r="I139" s="914"/>
      <c r="J139" s="1688"/>
      <c r="K139" s="1688"/>
      <c r="L139" s="1688"/>
      <c r="M139" s="1688"/>
      <c r="N139" s="1688"/>
      <c r="O139" s="1688"/>
      <c r="P139" s="1688"/>
      <c r="Q139" s="1688"/>
      <c r="R139" s="1688"/>
      <c r="S139" s="1688"/>
      <c r="T139" s="1688"/>
      <c r="U139" s="907"/>
    </row>
    <row r="140" spans="1:21" ht="37.5">
      <c r="A140" s="1723"/>
      <c r="B140" s="1723"/>
      <c r="C140" s="1723"/>
      <c r="D140" s="1723"/>
      <c r="E140" s="937" t="s">
        <v>835</v>
      </c>
      <c r="F140" s="913"/>
      <c r="G140" s="936"/>
      <c r="H140" s="1723"/>
      <c r="I140" s="914"/>
      <c r="J140" s="1688"/>
      <c r="K140" s="1688"/>
      <c r="L140" s="1688"/>
      <c r="M140" s="1688"/>
      <c r="N140" s="1688"/>
      <c r="O140" s="1688"/>
      <c r="P140" s="1688"/>
      <c r="Q140" s="1688"/>
      <c r="R140" s="1688"/>
      <c r="S140" s="1688"/>
      <c r="T140" s="1688"/>
      <c r="U140" s="907"/>
    </row>
    <row r="141" spans="1:21" ht="56.25">
      <c r="A141" s="1723"/>
      <c r="B141" s="1723"/>
      <c r="C141" s="1723"/>
      <c r="D141" s="1723"/>
      <c r="E141" s="935" t="s">
        <v>836</v>
      </c>
      <c r="F141" s="913">
        <v>12000</v>
      </c>
      <c r="G141" s="936"/>
      <c r="H141" s="1723"/>
      <c r="I141" s="914"/>
      <c r="J141" s="1688"/>
      <c r="K141" s="1688"/>
      <c r="L141" s="1688"/>
      <c r="M141" s="1688"/>
      <c r="N141" s="1688"/>
      <c r="O141" s="1688"/>
      <c r="P141" s="1688"/>
      <c r="Q141" s="1688"/>
      <c r="R141" s="1688"/>
      <c r="S141" s="1688"/>
      <c r="T141" s="1688"/>
      <c r="U141" s="907"/>
    </row>
    <row r="142" spans="1:21" ht="56.25">
      <c r="A142" s="1723"/>
      <c r="B142" s="1723"/>
      <c r="C142" s="1723"/>
      <c r="D142" s="1723"/>
      <c r="E142" s="935" t="s">
        <v>837</v>
      </c>
      <c r="F142" s="913">
        <v>10500</v>
      </c>
      <c r="G142" s="936"/>
      <c r="H142" s="1723"/>
      <c r="I142" s="914"/>
      <c r="J142" s="1688"/>
      <c r="K142" s="1688"/>
      <c r="L142" s="1688"/>
      <c r="M142" s="1688"/>
      <c r="N142" s="1688"/>
      <c r="O142" s="1688"/>
      <c r="P142" s="1688"/>
      <c r="Q142" s="1688"/>
      <c r="R142" s="1688"/>
      <c r="S142" s="1688"/>
      <c r="T142" s="1688"/>
      <c r="U142" s="907"/>
    </row>
    <row r="143" spans="1:21" ht="56.25">
      <c r="A143" s="1723"/>
      <c r="B143" s="1723"/>
      <c r="C143" s="1723"/>
      <c r="D143" s="1723"/>
      <c r="E143" s="935" t="s">
        <v>838</v>
      </c>
      <c r="F143" s="913">
        <v>15000</v>
      </c>
      <c r="G143" s="936"/>
      <c r="H143" s="1723"/>
      <c r="I143" s="914"/>
      <c r="J143" s="1688"/>
      <c r="K143" s="1688"/>
      <c r="L143" s="1688"/>
      <c r="M143" s="1688"/>
      <c r="N143" s="1688"/>
      <c r="O143" s="1688"/>
      <c r="P143" s="1688"/>
      <c r="Q143" s="1688"/>
      <c r="R143" s="1688"/>
      <c r="S143" s="1688"/>
      <c r="T143" s="1688"/>
      <c r="U143" s="907"/>
    </row>
    <row r="144" spans="1:21">
      <c r="A144" s="1724"/>
      <c r="B144" s="938"/>
      <c r="C144" s="938"/>
      <c r="D144" s="939"/>
      <c r="E144" s="940" t="s">
        <v>702</v>
      </c>
      <c r="F144" s="925">
        <f>SUM(F137:F143)</f>
        <v>59100</v>
      </c>
      <c r="G144" s="941"/>
      <c r="H144" s="942"/>
      <c r="I144" s="926"/>
      <c r="J144" s="926"/>
      <c r="K144" s="926"/>
      <c r="L144" s="928"/>
      <c r="M144" s="926"/>
      <c r="N144" s="926"/>
      <c r="O144" s="926"/>
      <c r="P144" s="926"/>
      <c r="Q144" s="926"/>
      <c r="R144" s="928"/>
      <c r="S144" s="926"/>
      <c r="T144" s="929"/>
      <c r="U144" s="943"/>
    </row>
    <row r="145" spans="1:21" ht="37.5">
      <c r="A145" s="1722" t="s">
        <v>839</v>
      </c>
      <c r="B145" s="1722" t="s">
        <v>840</v>
      </c>
      <c r="C145" s="1722" t="s">
        <v>841</v>
      </c>
      <c r="D145" s="1722" t="s">
        <v>842</v>
      </c>
      <c r="E145" s="944" t="s">
        <v>843</v>
      </c>
      <c r="F145" s="932">
        <v>4000</v>
      </c>
      <c r="G145" s="933" t="s">
        <v>77</v>
      </c>
      <c r="H145" s="1725">
        <v>22647</v>
      </c>
      <c r="I145" s="934"/>
      <c r="J145" s="1687"/>
      <c r="K145" s="1687"/>
      <c r="L145" s="1687">
        <v>39600</v>
      </c>
      <c r="M145" s="1687"/>
      <c r="N145" s="1687"/>
      <c r="O145" s="1687"/>
      <c r="P145" s="1687"/>
      <c r="Q145" s="1687"/>
      <c r="R145" s="1687"/>
      <c r="S145" s="1687"/>
      <c r="T145" s="1687"/>
      <c r="U145" s="1681" t="s">
        <v>819</v>
      </c>
    </row>
    <row r="146" spans="1:21" ht="56.25">
      <c r="A146" s="1723"/>
      <c r="B146" s="1723"/>
      <c r="C146" s="1723"/>
      <c r="D146" s="1723"/>
      <c r="E146" s="912" t="s">
        <v>844</v>
      </c>
      <c r="F146" s="913">
        <v>2000</v>
      </c>
      <c r="G146" s="936"/>
      <c r="H146" s="1723"/>
      <c r="I146" s="914"/>
      <c r="J146" s="1688"/>
      <c r="K146" s="1688"/>
      <c r="L146" s="1688"/>
      <c r="M146" s="1688"/>
      <c r="N146" s="1688"/>
      <c r="O146" s="1688"/>
      <c r="P146" s="1688"/>
      <c r="Q146" s="1688"/>
      <c r="R146" s="1688"/>
      <c r="S146" s="1688"/>
      <c r="T146" s="1688"/>
      <c r="U146" s="1682"/>
    </row>
    <row r="147" spans="1:21" ht="56.25">
      <c r="A147" s="1723"/>
      <c r="B147" s="1723"/>
      <c r="C147" s="1723"/>
      <c r="D147" s="1723"/>
      <c r="E147" s="912" t="s">
        <v>845</v>
      </c>
      <c r="F147" s="913">
        <v>1600</v>
      </c>
      <c r="G147" s="945"/>
      <c r="H147" s="1723"/>
      <c r="I147" s="916"/>
      <c r="J147" s="1688"/>
      <c r="K147" s="1688"/>
      <c r="L147" s="1688"/>
      <c r="M147" s="1688"/>
      <c r="N147" s="1688"/>
      <c r="O147" s="1688"/>
      <c r="P147" s="1688"/>
      <c r="Q147" s="1688"/>
      <c r="R147" s="1688"/>
      <c r="S147" s="1688"/>
      <c r="T147" s="1688"/>
      <c r="U147" s="945"/>
    </row>
    <row r="148" spans="1:21">
      <c r="A148" s="1723"/>
      <c r="B148" s="1723"/>
      <c r="C148" s="945"/>
      <c r="D148" s="1723"/>
      <c r="E148" s="912" t="s">
        <v>822</v>
      </c>
      <c r="F148" s="913"/>
      <c r="G148" s="945"/>
      <c r="H148" s="945"/>
      <c r="I148" s="916"/>
      <c r="J148" s="946"/>
      <c r="K148" s="946"/>
      <c r="L148" s="947"/>
      <c r="M148" s="946"/>
      <c r="N148" s="946"/>
      <c r="O148" s="946"/>
      <c r="P148" s="946"/>
      <c r="Q148" s="946"/>
      <c r="R148" s="947"/>
      <c r="S148" s="946"/>
      <c r="T148" s="948"/>
      <c r="U148" s="945"/>
    </row>
    <row r="149" spans="1:21" ht="37.5">
      <c r="A149" s="1724"/>
      <c r="B149" s="1724"/>
      <c r="C149" s="938"/>
      <c r="D149" s="939"/>
      <c r="E149" s="927" t="s">
        <v>846</v>
      </c>
      <c r="F149" s="949">
        <v>10000</v>
      </c>
      <c r="G149" s="938"/>
      <c r="H149" s="938"/>
      <c r="I149" s="922"/>
      <c r="J149" s="950"/>
      <c r="K149" s="950"/>
      <c r="L149" s="951"/>
      <c r="M149" s="950"/>
      <c r="N149" s="950"/>
      <c r="O149" s="950"/>
      <c r="P149" s="950"/>
      <c r="Q149" s="950"/>
      <c r="R149" s="951"/>
      <c r="S149" s="950"/>
      <c r="T149" s="952"/>
      <c r="U149" s="938"/>
    </row>
    <row r="150" spans="1:21" ht="56.25">
      <c r="A150" s="953"/>
      <c r="B150" s="954"/>
      <c r="C150" s="954"/>
      <c r="D150" s="955"/>
      <c r="E150" s="956" t="s">
        <v>847</v>
      </c>
      <c r="F150" s="957">
        <v>6000</v>
      </c>
      <c r="G150" s="954"/>
      <c r="H150" s="954"/>
      <c r="I150" s="956"/>
      <c r="J150" s="958"/>
      <c r="K150" s="958"/>
      <c r="L150" s="959"/>
      <c r="M150" s="958"/>
      <c r="N150" s="958"/>
      <c r="O150" s="958"/>
      <c r="P150" s="958"/>
      <c r="Q150" s="958"/>
      <c r="R150" s="959"/>
      <c r="S150" s="958"/>
      <c r="T150" s="960"/>
      <c r="U150" s="954"/>
    </row>
    <row r="151" spans="1:21" ht="37.5">
      <c r="A151" s="961"/>
      <c r="B151" s="945"/>
      <c r="C151" s="945"/>
      <c r="D151" s="962"/>
      <c r="E151" s="916" t="s">
        <v>848</v>
      </c>
      <c r="F151" s="921">
        <v>16000</v>
      </c>
      <c r="G151" s="945"/>
      <c r="H151" s="945"/>
      <c r="I151" s="916"/>
      <c r="J151" s="946"/>
      <c r="K151" s="946"/>
      <c r="L151" s="947"/>
      <c r="M151" s="946"/>
      <c r="N151" s="946"/>
      <c r="O151" s="946"/>
      <c r="P151" s="946"/>
      <c r="Q151" s="946"/>
      <c r="R151" s="947"/>
      <c r="S151" s="946"/>
      <c r="T151" s="948"/>
      <c r="U151" s="945"/>
    </row>
    <row r="152" spans="1:21">
      <c r="A152" s="942"/>
      <c r="B152" s="938"/>
      <c r="C152" s="938"/>
      <c r="D152" s="939"/>
      <c r="E152" s="940" t="s">
        <v>702</v>
      </c>
      <c r="F152" s="925">
        <f>SUM(F145:F151)</f>
        <v>39600</v>
      </c>
      <c r="G152" s="941"/>
      <c r="H152" s="942"/>
      <c r="I152" s="926"/>
      <c r="J152" s="926"/>
      <c r="K152" s="926"/>
      <c r="L152" s="928"/>
      <c r="M152" s="926"/>
      <c r="N152" s="926"/>
      <c r="O152" s="926"/>
      <c r="P152" s="926"/>
      <c r="Q152" s="926"/>
      <c r="R152" s="928"/>
      <c r="S152" s="926"/>
      <c r="T152" s="929"/>
      <c r="U152" s="943"/>
    </row>
    <row r="153" spans="1:21" ht="37.5">
      <c r="A153" s="1722" t="s">
        <v>849</v>
      </c>
      <c r="B153" s="1722" t="s">
        <v>850</v>
      </c>
      <c r="C153" s="1722" t="s">
        <v>851</v>
      </c>
      <c r="D153" s="1722" t="s">
        <v>852</v>
      </c>
      <c r="E153" s="931" t="s">
        <v>831</v>
      </c>
      <c r="F153" s="963">
        <f>F154+F155+F156+F157</f>
        <v>15200</v>
      </c>
      <c r="G153" s="933" t="s">
        <v>77</v>
      </c>
      <c r="H153" s="1725">
        <v>22678</v>
      </c>
      <c r="I153" s="934"/>
      <c r="J153" s="1687"/>
      <c r="K153" s="1687"/>
      <c r="L153" s="1687"/>
      <c r="M153" s="1687">
        <v>71400</v>
      </c>
      <c r="N153" s="1687"/>
      <c r="O153" s="1687"/>
      <c r="P153" s="1687"/>
      <c r="Q153" s="1687"/>
      <c r="R153" s="1687"/>
      <c r="S153" s="1687"/>
      <c r="T153" s="1687"/>
      <c r="U153" s="1681" t="s">
        <v>819</v>
      </c>
    </row>
    <row r="154" spans="1:21" ht="37.5">
      <c r="A154" s="1723"/>
      <c r="B154" s="1723"/>
      <c r="C154" s="1723"/>
      <c r="D154" s="1723"/>
      <c r="E154" s="935" t="s">
        <v>853</v>
      </c>
      <c r="F154" s="913">
        <v>3200</v>
      </c>
      <c r="G154" s="936"/>
      <c r="H154" s="1723"/>
      <c r="I154" s="914"/>
      <c r="J154" s="1688"/>
      <c r="K154" s="1688"/>
      <c r="L154" s="1688"/>
      <c r="M154" s="1688"/>
      <c r="N154" s="1688"/>
      <c r="O154" s="1688"/>
      <c r="P154" s="1688"/>
      <c r="Q154" s="1688"/>
      <c r="R154" s="1688"/>
      <c r="S154" s="1688"/>
      <c r="T154" s="1688"/>
      <c r="U154" s="1682"/>
    </row>
    <row r="155" spans="1:21" s="816" customFormat="1" ht="37.5">
      <c r="A155" s="1723"/>
      <c r="B155" s="1723"/>
      <c r="C155" s="1723"/>
      <c r="D155" s="1723"/>
      <c r="E155" s="935" t="s">
        <v>854</v>
      </c>
      <c r="F155" s="913">
        <v>3200</v>
      </c>
      <c r="G155" s="936"/>
      <c r="H155" s="1723"/>
      <c r="I155" s="914"/>
      <c r="J155" s="1688"/>
      <c r="K155" s="1688"/>
      <c r="L155" s="1688"/>
      <c r="M155" s="1688"/>
      <c r="N155" s="1688"/>
      <c r="O155" s="1688"/>
      <c r="P155" s="1688"/>
      <c r="Q155" s="1688"/>
      <c r="R155" s="1688"/>
      <c r="S155" s="1688"/>
      <c r="T155" s="1688"/>
      <c r="U155" s="1682"/>
    </row>
    <row r="156" spans="1:21" s="816" customFormat="1" ht="37.5">
      <c r="A156" s="1723"/>
      <c r="B156" s="1723"/>
      <c r="C156" s="1723"/>
      <c r="D156" s="1723"/>
      <c r="E156" s="935" t="s">
        <v>855</v>
      </c>
      <c r="F156" s="913">
        <v>1600</v>
      </c>
      <c r="G156" s="936"/>
      <c r="H156" s="1723"/>
      <c r="I156" s="914"/>
      <c r="J156" s="1688"/>
      <c r="K156" s="1688"/>
      <c r="L156" s="1688"/>
      <c r="M156" s="1688"/>
      <c r="N156" s="1688"/>
      <c r="O156" s="1688"/>
      <c r="P156" s="1688"/>
      <c r="Q156" s="1688"/>
      <c r="R156" s="1688"/>
      <c r="S156" s="1688"/>
      <c r="T156" s="1688"/>
      <c r="U156" s="907"/>
    </row>
    <row r="157" spans="1:21" s="816" customFormat="1" ht="56.25">
      <c r="A157" s="1723"/>
      <c r="B157" s="1723"/>
      <c r="C157" s="1723"/>
      <c r="D157" s="1723"/>
      <c r="E157" s="935" t="s">
        <v>856</v>
      </c>
      <c r="F157" s="913">
        <v>7200</v>
      </c>
      <c r="G157" s="936"/>
      <c r="H157" s="1723"/>
      <c r="I157" s="914"/>
      <c r="J157" s="1688"/>
      <c r="K157" s="1688"/>
      <c r="L157" s="1688"/>
      <c r="M157" s="1688"/>
      <c r="N157" s="1688"/>
      <c r="O157" s="1688"/>
      <c r="P157" s="1688"/>
      <c r="Q157" s="1688"/>
      <c r="R157" s="1688"/>
      <c r="S157" s="1688"/>
      <c r="T157" s="1688"/>
      <c r="U157" s="907"/>
    </row>
    <row r="158" spans="1:21" s="816" customFormat="1" ht="37.5">
      <c r="A158" s="1723"/>
      <c r="B158" s="1723"/>
      <c r="C158" s="1723"/>
      <c r="D158" s="1723"/>
      <c r="E158" s="937" t="s">
        <v>835</v>
      </c>
      <c r="F158" s="964">
        <f>F159+F160+F161+F162</f>
        <v>41000</v>
      </c>
      <c r="G158" s="936"/>
      <c r="H158" s="1723"/>
      <c r="I158" s="914"/>
      <c r="J158" s="1688"/>
      <c r="K158" s="1688"/>
      <c r="L158" s="1688"/>
      <c r="M158" s="1688"/>
      <c r="N158" s="1688"/>
      <c r="O158" s="1688"/>
      <c r="P158" s="1688"/>
      <c r="Q158" s="1688"/>
      <c r="R158" s="1688"/>
      <c r="S158" s="1688"/>
      <c r="T158" s="1688"/>
      <c r="U158" s="907"/>
    </row>
    <row r="159" spans="1:21" ht="56.25">
      <c r="A159" s="1723"/>
      <c r="B159" s="1723"/>
      <c r="C159" s="1723"/>
      <c r="D159" s="1723"/>
      <c r="E159" s="935" t="s">
        <v>857</v>
      </c>
      <c r="F159" s="913">
        <v>2400</v>
      </c>
      <c r="G159" s="936"/>
      <c r="H159" s="1723"/>
      <c r="I159" s="914"/>
      <c r="J159" s="1688"/>
      <c r="K159" s="1688"/>
      <c r="L159" s="1688"/>
      <c r="M159" s="1688"/>
      <c r="N159" s="1688"/>
      <c r="O159" s="1688"/>
      <c r="P159" s="1688"/>
      <c r="Q159" s="1688"/>
      <c r="R159" s="1688"/>
      <c r="S159" s="1688"/>
      <c r="T159" s="1688"/>
      <c r="U159" s="907"/>
    </row>
    <row r="160" spans="1:21" ht="56.25">
      <c r="A160" s="1723"/>
      <c r="B160" s="1723"/>
      <c r="C160" s="1723"/>
      <c r="D160" s="1723"/>
      <c r="E160" s="935" t="s">
        <v>858</v>
      </c>
      <c r="F160" s="913">
        <v>9600</v>
      </c>
      <c r="G160" s="936"/>
      <c r="H160" s="1723"/>
      <c r="I160" s="914"/>
      <c r="J160" s="1688"/>
      <c r="K160" s="1688"/>
      <c r="L160" s="1688"/>
      <c r="M160" s="1688"/>
      <c r="N160" s="1688"/>
      <c r="O160" s="1688"/>
      <c r="P160" s="1688"/>
      <c r="Q160" s="1688"/>
      <c r="R160" s="1688"/>
      <c r="S160" s="1688"/>
      <c r="T160" s="1688"/>
      <c r="U160" s="907"/>
    </row>
    <row r="161" spans="1:21" ht="47.25">
      <c r="A161" s="1723"/>
      <c r="B161" s="1723"/>
      <c r="C161" s="1723"/>
      <c r="D161" s="1723"/>
      <c r="E161" s="965" t="s">
        <v>859</v>
      </c>
      <c r="F161" s="913">
        <v>14000</v>
      </c>
      <c r="G161" s="936"/>
      <c r="H161" s="1723"/>
      <c r="I161" s="914"/>
      <c r="J161" s="1688"/>
      <c r="K161" s="1688"/>
      <c r="L161" s="1688"/>
      <c r="M161" s="1688"/>
      <c r="N161" s="1688"/>
      <c r="O161" s="1688"/>
      <c r="P161" s="1688"/>
      <c r="Q161" s="1688"/>
      <c r="R161" s="1688"/>
      <c r="S161" s="1688"/>
      <c r="T161" s="1688"/>
      <c r="U161" s="907"/>
    </row>
    <row r="162" spans="1:21" ht="47.25">
      <c r="A162" s="1723"/>
      <c r="B162" s="1723"/>
      <c r="C162" s="1723"/>
      <c r="D162" s="1723"/>
      <c r="E162" s="965" t="s">
        <v>860</v>
      </c>
      <c r="F162" s="913">
        <v>15000</v>
      </c>
      <c r="G162" s="936"/>
      <c r="H162" s="1723"/>
      <c r="I162" s="914"/>
      <c r="J162" s="1688"/>
      <c r="K162" s="1688"/>
      <c r="L162" s="1688"/>
      <c r="M162" s="1688"/>
      <c r="N162" s="1688"/>
      <c r="O162" s="1688"/>
      <c r="P162" s="1688"/>
      <c r="Q162" s="1688"/>
      <c r="R162" s="1688"/>
      <c r="S162" s="1688"/>
      <c r="T162" s="1688"/>
      <c r="U162" s="907"/>
    </row>
    <row r="163" spans="1:21">
      <c r="A163" s="1724"/>
      <c r="B163" s="945"/>
      <c r="C163" s="945"/>
      <c r="D163" s="962"/>
      <c r="E163" s="966" t="s">
        <v>702</v>
      </c>
      <c r="F163" s="932">
        <f>F153+F158</f>
        <v>56200</v>
      </c>
      <c r="G163" s="967"/>
      <c r="H163" s="961"/>
      <c r="I163" s="915"/>
      <c r="J163" s="915"/>
      <c r="K163" s="915"/>
      <c r="L163" s="919"/>
      <c r="M163" s="915"/>
      <c r="N163" s="915"/>
      <c r="O163" s="915"/>
      <c r="P163" s="915"/>
      <c r="Q163" s="915"/>
      <c r="R163" s="919"/>
      <c r="S163" s="915"/>
      <c r="T163" s="968"/>
      <c r="U163" s="969"/>
    </row>
    <row r="164" spans="1:21" ht="56.25">
      <c r="A164" s="1690" t="s">
        <v>861</v>
      </c>
      <c r="B164" s="1692" t="s">
        <v>862</v>
      </c>
      <c r="C164" s="1692" t="s">
        <v>863</v>
      </c>
      <c r="D164" s="1715" t="s">
        <v>864</v>
      </c>
      <c r="E164" s="292" t="s">
        <v>865</v>
      </c>
      <c r="F164" s="778">
        <v>3240</v>
      </c>
      <c r="G164" s="747" t="s">
        <v>721</v>
      </c>
      <c r="H164" s="1690" t="s">
        <v>866</v>
      </c>
      <c r="I164" s="747"/>
      <c r="J164" s="1696">
        <v>51000</v>
      </c>
      <c r="K164" s="747"/>
      <c r="L164" s="717"/>
      <c r="M164" s="747"/>
      <c r="N164" s="1696"/>
      <c r="O164" s="747"/>
      <c r="P164" s="1696"/>
      <c r="Q164" s="747"/>
      <c r="R164" s="717"/>
      <c r="S164" s="1696"/>
      <c r="T164" s="747"/>
      <c r="U164" s="1142" t="s">
        <v>867</v>
      </c>
    </row>
    <row r="165" spans="1:21" ht="56.25">
      <c r="A165" s="1691"/>
      <c r="B165" s="1693"/>
      <c r="C165" s="1693"/>
      <c r="D165" s="1713"/>
      <c r="E165" s="806" t="s">
        <v>868</v>
      </c>
      <c r="F165" s="771">
        <v>25200</v>
      </c>
      <c r="G165" s="729"/>
      <c r="H165" s="1691"/>
      <c r="I165" s="729"/>
      <c r="J165" s="1689"/>
      <c r="K165" s="729"/>
      <c r="L165" s="71"/>
      <c r="M165" s="729"/>
      <c r="N165" s="1689"/>
      <c r="O165" s="729"/>
      <c r="P165" s="1689"/>
      <c r="Q165" s="729"/>
      <c r="R165" s="71"/>
      <c r="S165" s="1689"/>
      <c r="T165" s="729"/>
      <c r="U165" s="1143"/>
    </row>
    <row r="166" spans="1:21">
      <c r="A166" s="1691"/>
      <c r="B166" s="1693"/>
      <c r="C166" s="1693"/>
      <c r="D166" s="1713"/>
      <c r="E166" s="806" t="s">
        <v>710</v>
      </c>
      <c r="F166" s="771">
        <v>7000</v>
      </c>
      <c r="G166" s="741"/>
      <c r="H166" s="1691"/>
      <c r="I166" s="741"/>
      <c r="J166" s="1689"/>
      <c r="K166" s="741"/>
      <c r="L166" s="71"/>
      <c r="M166" s="741"/>
      <c r="N166" s="1689"/>
      <c r="O166" s="741"/>
      <c r="P166" s="1689"/>
      <c r="Q166" s="741"/>
      <c r="R166" s="71"/>
      <c r="S166" s="1689"/>
      <c r="T166" s="741"/>
      <c r="U166" s="741"/>
    </row>
    <row r="167" spans="1:21">
      <c r="A167" s="1691"/>
      <c r="B167" s="1693"/>
      <c r="C167" s="1693"/>
      <c r="D167" s="1713"/>
      <c r="E167" s="806" t="s">
        <v>869</v>
      </c>
      <c r="F167" s="771"/>
      <c r="G167" s="721"/>
      <c r="H167" s="1691"/>
      <c r="I167" s="721"/>
      <c r="J167" s="1689"/>
      <c r="K167" s="721"/>
      <c r="L167" s="71"/>
      <c r="M167" s="721"/>
      <c r="N167" s="1689"/>
      <c r="O167" s="721"/>
      <c r="P167" s="1689"/>
      <c r="Q167" s="721"/>
      <c r="R167" s="71"/>
      <c r="S167" s="1689"/>
      <c r="T167" s="721"/>
      <c r="U167" s="721"/>
    </row>
    <row r="168" spans="1:21" ht="37.5">
      <c r="A168" s="1691"/>
      <c r="B168" s="807"/>
      <c r="C168" s="741"/>
      <c r="D168" s="808"/>
      <c r="E168" s="806" t="s">
        <v>870</v>
      </c>
      <c r="F168" s="785">
        <v>20000</v>
      </c>
      <c r="G168" s="721"/>
      <c r="H168" s="721"/>
      <c r="I168" s="721"/>
      <c r="J168" s="721"/>
      <c r="K168" s="721"/>
      <c r="L168" s="742"/>
      <c r="M168" s="721"/>
      <c r="N168" s="721"/>
      <c r="O168" s="721"/>
      <c r="P168" s="721"/>
      <c r="Q168" s="721"/>
      <c r="R168" s="742"/>
      <c r="S168" s="721"/>
      <c r="T168" s="721"/>
      <c r="U168" s="721"/>
    </row>
    <row r="169" spans="1:21" ht="56.25">
      <c r="A169" s="1691"/>
      <c r="B169" s="807"/>
      <c r="C169" s="741"/>
      <c r="D169" s="808"/>
      <c r="E169" s="741" t="s">
        <v>871</v>
      </c>
      <c r="F169" s="809">
        <v>14000</v>
      </c>
      <c r="G169" s="721"/>
      <c r="H169" s="721"/>
      <c r="I169" s="721"/>
      <c r="J169" s="721"/>
      <c r="K169" s="721"/>
      <c r="L169" s="742"/>
      <c r="M169" s="721"/>
      <c r="N169" s="721"/>
      <c r="O169" s="721"/>
      <c r="P169" s="721"/>
      <c r="Q169" s="721"/>
      <c r="R169" s="742"/>
      <c r="S169" s="721"/>
      <c r="T169" s="721"/>
      <c r="U169" s="721"/>
    </row>
    <row r="170" spans="1:21" ht="56.25">
      <c r="A170" s="1691"/>
      <c r="B170" s="807"/>
      <c r="C170" s="741"/>
      <c r="D170" s="808"/>
      <c r="E170" s="741" t="s">
        <v>872</v>
      </c>
      <c r="F170" s="810">
        <v>30000</v>
      </c>
      <c r="G170" s="721"/>
      <c r="H170" s="721"/>
      <c r="I170" s="721"/>
      <c r="J170" s="721"/>
      <c r="K170" s="721"/>
      <c r="L170" s="742"/>
      <c r="M170" s="721"/>
      <c r="N170" s="721"/>
      <c r="O170" s="721"/>
      <c r="P170" s="721"/>
      <c r="Q170" s="721"/>
      <c r="R170" s="742"/>
      <c r="S170" s="721"/>
      <c r="T170" s="721"/>
      <c r="U170" s="721"/>
    </row>
    <row r="171" spans="1:21">
      <c r="A171" s="1691"/>
      <c r="B171" s="807"/>
      <c r="C171" s="741"/>
      <c r="D171" s="808"/>
      <c r="E171" s="741" t="s">
        <v>873</v>
      </c>
      <c r="F171" s="810">
        <v>1200</v>
      </c>
      <c r="G171" s="721"/>
      <c r="H171" s="721"/>
      <c r="I171" s="721"/>
      <c r="J171" s="721"/>
      <c r="K171" s="721"/>
      <c r="L171" s="742"/>
      <c r="M171" s="721"/>
      <c r="N171" s="721"/>
      <c r="O171" s="721"/>
      <c r="P171" s="721"/>
      <c r="Q171" s="721"/>
      <c r="R171" s="742"/>
      <c r="S171" s="721"/>
      <c r="T171" s="721"/>
      <c r="U171" s="721"/>
    </row>
    <row r="172" spans="1:21">
      <c r="A172" s="1714"/>
      <c r="B172" s="811"/>
      <c r="C172" s="756"/>
      <c r="D172" s="812"/>
      <c r="E172" s="813" t="s">
        <v>702</v>
      </c>
      <c r="F172" s="776">
        <f>SUM(F164:F171)</f>
        <v>100640</v>
      </c>
      <c r="G172" s="814"/>
      <c r="H172" s="286"/>
      <c r="I172" s="718"/>
      <c r="J172" s="718"/>
      <c r="K172" s="718"/>
      <c r="L172" s="745"/>
      <c r="M172" s="718"/>
      <c r="N172" s="718"/>
      <c r="O172" s="718"/>
      <c r="P172" s="718"/>
      <c r="Q172" s="718"/>
      <c r="R172" s="745"/>
      <c r="S172" s="718"/>
      <c r="T172" s="746"/>
      <c r="U172" s="815"/>
    </row>
    <row r="173" spans="1:21">
      <c r="A173" s="1708" t="s">
        <v>874</v>
      </c>
      <c r="B173" s="1709"/>
      <c r="C173" s="1709"/>
      <c r="D173" s="1709"/>
      <c r="E173" s="1709"/>
      <c r="F173" s="1709"/>
      <c r="G173" s="1709"/>
      <c r="H173" s="1709"/>
      <c r="I173" s="1709"/>
      <c r="J173" s="1709"/>
      <c r="K173" s="1709"/>
      <c r="L173" s="1709"/>
      <c r="M173" s="1709"/>
      <c r="N173" s="1709"/>
      <c r="O173" s="1709"/>
      <c r="P173" s="1709"/>
      <c r="Q173" s="1709"/>
      <c r="R173" s="1709"/>
      <c r="S173" s="1709"/>
      <c r="T173" s="1710"/>
      <c r="U173" s="817"/>
    </row>
    <row r="174" spans="1:21" s="816" customFormat="1" ht="37.5">
      <c r="A174" s="1690" t="s">
        <v>875</v>
      </c>
      <c r="B174" s="1692" t="s">
        <v>876</v>
      </c>
      <c r="C174" s="1692" t="s">
        <v>877</v>
      </c>
      <c r="D174" s="1690" t="s">
        <v>878</v>
      </c>
      <c r="E174" s="292" t="s">
        <v>879</v>
      </c>
      <c r="F174" s="778">
        <v>52000</v>
      </c>
      <c r="G174" s="1720" t="s">
        <v>999</v>
      </c>
      <c r="H174" s="1690" t="s">
        <v>880</v>
      </c>
      <c r="I174" s="747"/>
      <c r="J174" s="1696"/>
      <c r="K174" s="747"/>
      <c r="L174" s="717"/>
      <c r="M174" s="747"/>
      <c r="N174" s="1696"/>
      <c r="O174" s="747"/>
      <c r="P174" s="1696">
        <v>166000</v>
      </c>
      <c r="Q174" s="747"/>
      <c r="R174" s="717"/>
      <c r="S174" s="1696"/>
      <c r="T174" s="747"/>
      <c r="U174" s="1142" t="s">
        <v>867</v>
      </c>
    </row>
    <row r="175" spans="1:21" s="816" customFormat="1" ht="37.5">
      <c r="A175" s="1691"/>
      <c r="B175" s="1693"/>
      <c r="C175" s="1693"/>
      <c r="D175" s="1691"/>
      <c r="E175" s="806" t="s">
        <v>881</v>
      </c>
      <c r="F175" s="771">
        <v>26000</v>
      </c>
      <c r="G175" s="1721"/>
      <c r="H175" s="1691"/>
      <c r="I175" s="729"/>
      <c r="J175" s="1689"/>
      <c r="K175" s="729"/>
      <c r="L175" s="71"/>
      <c r="M175" s="729"/>
      <c r="N175" s="1689"/>
      <c r="O175" s="729"/>
      <c r="P175" s="1689"/>
      <c r="Q175" s="729"/>
      <c r="R175" s="71"/>
      <c r="S175" s="1689"/>
      <c r="T175" s="729"/>
      <c r="U175" s="1159"/>
    </row>
    <row r="176" spans="1:21" s="816" customFormat="1" ht="56.25">
      <c r="A176" s="1691"/>
      <c r="B176" s="1693"/>
      <c r="C176" s="1693"/>
      <c r="D176" s="1691"/>
      <c r="E176" s="806" t="s">
        <v>882</v>
      </c>
      <c r="F176" s="771">
        <v>26000</v>
      </c>
      <c r="G176" s="1721"/>
      <c r="H176" s="1691"/>
      <c r="I176" s="741"/>
      <c r="J176" s="1689"/>
      <c r="K176" s="741"/>
      <c r="L176" s="71"/>
      <c r="M176" s="741"/>
      <c r="N176" s="1689"/>
      <c r="O176" s="741"/>
      <c r="P176" s="1689"/>
      <c r="Q176" s="741"/>
      <c r="R176" s="71"/>
      <c r="S176" s="1689"/>
      <c r="T176" s="741"/>
      <c r="U176" s="741"/>
    </row>
    <row r="177" spans="1:21" s="816" customFormat="1" ht="37.5">
      <c r="A177" s="1691"/>
      <c r="B177" s="1693"/>
      <c r="C177" s="1693"/>
      <c r="D177" s="1691"/>
      <c r="E177" s="806" t="s">
        <v>883</v>
      </c>
      <c r="F177" s="771">
        <v>10000</v>
      </c>
      <c r="G177" s="721"/>
      <c r="H177" s="1691"/>
      <c r="I177" s="721"/>
      <c r="J177" s="1689"/>
      <c r="K177" s="721"/>
      <c r="L177" s="71"/>
      <c r="M177" s="721"/>
      <c r="N177" s="1689"/>
      <c r="O177" s="721"/>
      <c r="P177" s="1689"/>
      <c r="Q177" s="721"/>
      <c r="R177" s="71"/>
      <c r="S177" s="1689"/>
      <c r="T177" s="721"/>
      <c r="U177" s="721"/>
    </row>
    <row r="178" spans="1:21" s="816" customFormat="1" ht="56.25">
      <c r="A178" s="1691"/>
      <c r="B178" s="807"/>
      <c r="C178" s="741"/>
      <c r="D178" s="808"/>
      <c r="E178" s="806" t="s">
        <v>884</v>
      </c>
      <c r="F178" s="785">
        <v>9600</v>
      </c>
      <c r="G178" s="721"/>
      <c r="H178" s="721"/>
      <c r="I178" s="721"/>
      <c r="J178" s="721"/>
      <c r="K178" s="721"/>
      <c r="L178" s="742"/>
      <c r="M178" s="721"/>
      <c r="N178" s="721"/>
      <c r="O178" s="721"/>
      <c r="P178" s="721"/>
      <c r="Q178" s="721"/>
      <c r="R178" s="742"/>
      <c r="S178" s="721"/>
      <c r="T178" s="721"/>
      <c r="U178" s="721"/>
    </row>
    <row r="179" spans="1:21" s="816" customFormat="1" ht="56.25">
      <c r="A179" s="1691"/>
      <c r="B179" s="807"/>
      <c r="C179" s="741"/>
      <c r="D179" s="808"/>
      <c r="E179" s="741" t="s">
        <v>885</v>
      </c>
      <c r="F179" s="809">
        <v>16200</v>
      </c>
      <c r="G179" s="721"/>
      <c r="H179" s="721"/>
      <c r="I179" s="721"/>
      <c r="J179" s="721"/>
      <c r="K179" s="721"/>
      <c r="L179" s="742"/>
      <c r="M179" s="721"/>
      <c r="N179" s="721"/>
      <c r="O179" s="721"/>
      <c r="P179" s="721"/>
      <c r="Q179" s="721"/>
      <c r="R179" s="742"/>
      <c r="S179" s="721"/>
      <c r="T179" s="721"/>
      <c r="U179" s="721"/>
    </row>
    <row r="180" spans="1:21" s="816" customFormat="1" ht="56.25">
      <c r="A180" s="1691"/>
      <c r="B180" s="807"/>
      <c r="C180" s="741"/>
      <c r="D180" s="808"/>
      <c r="E180" s="741" t="s">
        <v>886</v>
      </c>
      <c r="F180" s="818">
        <v>12000</v>
      </c>
      <c r="G180" s="721"/>
      <c r="H180" s="721"/>
      <c r="I180" s="721"/>
      <c r="J180" s="721"/>
      <c r="K180" s="721"/>
      <c r="L180" s="742"/>
      <c r="M180" s="721"/>
      <c r="N180" s="721"/>
      <c r="O180" s="721"/>
      <c r="P180" s="721"/>
      <c r="Q180" s="721"/>
      <c r="R180" s="742"/>
      <c r="S180" s="721"/>
      <c r="T180" s="721"/>
      <c r="U180" s="721"/>
    </row>
    <row r="181" spans="1:21" s="816" customFormat="1">
      <c r="A181" s="1691"/>
      <c r="B181" s="807"/>
      <c r="C181" s="741"/>
      <c r="D181" s="808"/>
      <c r="E181" s="741" t="s">
        <v>763</v>
      </c>
      <c r="F181" s="818">
        <v>10000</v>
      </c>
      <c r="G181" s="721"/>
      <c r="H181" s="721"/>
      <c r="I181" s="721"/>
      <c r="J181" s="721"/>
      <c r="K181" s="721"/>
      <c r="L181" s="742"/>
      <c r="M181" s="721"/>
      <c r="N181" s="721"/>
      <c r="O181" s="721"/>
      <c r="P181" s="721"/>
      <c r="Q181" s="721"/>
      <c r="R181" s="742"/>
      <c r="S181" s="721"/>
      <c r="T181" s="721"/>
      <c r="U181" s="721"/>
    </row>
    <row r="182" spans="1:21" s="816" customFormat="1">
      <c r="A182" s="1691"/>
      <c r="B182" s="807"/>
      <c r="C182" s="741"/>
      <c r="D182" s="808"/>
      <c r="E182" s="741" t="s">
        <v>887</v>
      </c>
      <c r="F182" s="810">
        <v>1200</v>
      </c>
      <c r="G182" s="721"/>
      <c r="H182" s="721"/>
      <c r="I182" s="721"/>
      <c r="J182" s="721"/>
      <c r="K182" s="721"/>
      <c r="L182" s="742"/>
      <c r="M182" s="721"/>
      <c r="N182" s="721"/>
      <c r="O182" s="721"/>
      <c r="P182" s="721"/>
      <c r="Q182" s="721"/>
      <c r="R182" s="742"/>
      <c r="S182" s="721"/>
      <c r="T182" s="721"/>
      <c r="U182" s="721"/>
    </row>
    <row r="183" spans="1:21" s="816" customFormat="1">
      <c r="A183" s="1691"/>
      <c r="B183" s="807"/>
      <c r="C183" s="741"/>
      <c r="D183" s="808"/>
      <c r="E183" s="741" t="s">
        <v>888</v>
      </c>
      <c r="F183" s="810">
        <v>3000</v>
      </c>
      <c r="G183" s="721"/>
      <c r="H183" s="721"/>
      <c r="I183" s="721"/>
      <c r="J183" s="721"/>
      <c r="K183" s="721"/>
      <c r="L183" s="742"/>
      <c r="M183" s="721"/>
      <c r="N183" s="721"/>
      <c r="O183" s="721"/>
      <c r="P183" s="721"/>
      <c r="Q183" s="721"/>
      <c r="R183" s="742"/>
      <c r="S183" s="721"/>
      <c r="T183" s="721"/>
      <c r="U183" s="721"/>
    </row>
    <row r="184" spans="1:21" s="816" customFormat="1">
      <c r="A184" s="1714"/>
      <c r="B184" s="811"/>
      <c r="C184" s="756"/>
      <c r="D184" s="812"/>
      <c r="E184" s="813" t="s">
        <v>702</v>
      </c>
      <c r="F184" s="776">
        <f>SUM(F174:F183)</f>
        <v>166000</v>
      </c>
      <c r="G184" s="814"/>
      <c r="H184" s="286"/>
      <c r="I184" s="718"/>
      <c r="J184" s="718"/>
      <c r="K184" s="718"/>
      <c r="L184" s="745"/>
      <c r="M184" s="718"/>
      <c r="N184" s="718"/>
      <c r="O184" s="718"/>
      <c r="P184" s="718"/>
      <c r="Q184" s="718"/>
      <c r="R184" s="745"/>
      <c r="S184" s="718"/>
      <c r="T184" s="746"/>
      <c r="U184" s="815"/>
    </row>
    <row r="185" spans="1:21" s="816" customFormat="1">
      <c r="A185" s="1717" t="s">
        <v>889</v>
      </c>
      <c r="B185" s="1718"/>
      <c r="C185" s="1718"/>
      <c r="D185" s="1718"/>
      <c r="E185" s="1718"/>
      <c r="F185" s="1718"/>
      <c r="G185" s="1718"/>
      <c r="H185" s="1718"/>
      <c r="I185" s="1718"/>
      <c r="J185" s="1718"/>
      <c r="K185" s="1718"/>
      <c r="L185" s="1718"/>
      <c r="M185" s="1718"/>
      <c r="N185" s="1718"/>
      <c r="O185" s="1718"/>
      <c r="P185" s="1718"/>
      <c r="Q185" s="1718"/>
      <c r="R185" s="1718"/>
      <c r="S185" s="1718"/>
      <c r="T185" s="1719"/>
      <c r="U185" s="815"/>
    </row>
    <row r="186" spans="1:21" s="816" customFormat="1" ht="37.5">
      <c r="A186" s="1690" t="s">
        <v>890</v>
      </c>
      <c r="B186" s="1716" t="s">
        <v>891</v>
      </c>
      <c r="C186" s="1693" t="s">
        <v>892</v>
      </c>
      <c r="D186" s="1713" t="s">
        <v>893</v>
      </c>
      <c r="E186" s="772" t="s">
        <v>894</v>
      </c>
      <c r="F186" s="771">
        <v>10400</v>
      </c>
      <c r="G186" s="728" t="s">
        <v>721</v>
      </c>
      <c r="H186" s="1694">
        <v>22616</v>
      </c>
      <c r="I186" s="729"/>
      <c r="J186" s="1689"/>
      <c r="K186" s="1689">
        <v>53040</v>
      </c>
      <c r="L186" s="71"/>
      <c r="M186" s="729"/>
      <c r="N186" s="1689"/>
      <c r="O186" s="729"/>
      <c r="P186" s="1689"/>
      <c r="Q186" s="729"/>
      <c r="R186" s="71"/>
      <c r="S186" s="1689"/>
      <c r="T186" s="729"/>
      <c r="U186" s="1142" t="s">
        <v>867</v>
      </c>
    </row>
    <row r="187" spans="1:21" s="816" customFormat="1" ht="56.25">
      <c r="A187" s="1691"/>
      <c r="B187" s="1716"/>
      <c r="C187" s="1693"/>
      <c r="D187" s="1713"/>
      <c r="E187" s="806" t="s">
        <v>895</v>
      </c>
      <c r="F187" s="771">
        <v>5200</v>
      </c>
      <c r="G187" s="729"/>
      <c r="H187" s="1695"/>
      <c r="I187" s="729"/>
      <c r="J187" s="1689"/>
      <c r="K187" s="1689"/>
      <c r="L187" s="71"/>
      <c r="M187" s="729"/>
      <c r="N187" s="1689"/>
      <c r="O187" s="729"/>
      <c r="P187" s="1689"/>
      <c r="Q187" s="729"/>
      <c r="R187" s="71"/>
      <c r="S187" s="1689"/>
      <c r="T187" s="729"/>
      <c r="U187" s="1143"/>
    </row>
    <row r="188" spans="1:21" s="816" customFormat="1" ht="37.5">
      <c r="A188" s="1691"/>
      <c r="B188" s="1716"/>
      <c r="C188" s="1693"/>
      <c r="D188" s="1713"/>
      <c r="E188" s="806" t="s">
        <v>896</v>
      </c>
      <c r="F188" s="771">
        <v>3200</v>
      </c>
      <c r="G188" s="741"/>
      <c r="H188" s="1695"/>
      <c r="I188" s="741"/>
      <c r="J188" s="1689"/>
      <c r="K188" s="1689"/>
      <c r="L188" s="71"/>
      <c r="M188" s="741"/>
      <c r="N188" s="1689"/>
      <c r="O188" s="741"/>
      <c r="P188" s="1689"/>
      <c r="Q188" s="741"/>
      <c r="R188" s="71"/>
      <c r="S188" s="1689"/>
      <c r="T188" s="741"/>
      <c r="U188" s="741"/>
    </row>
    <row r="189" spans="1:21" s="816" customFormat="1" ht="56.25">
      <c r="A189" s="1691"/>
      <c r="B189" s="1716"/>
      <c r="C189" s="1693"/>
      <c r="D189" s="1713"/>
      <c r="E189" s="806" t="s">
        <v>897</v>
      </c>
      <c r="F189" s="785">
        <v>4200</v>
      </c>
      <c r="G189" s="721"/>
      <c r="H189" s="1695"/>
      <c r="I189" s="721"/>
      <c r="J189" s="1689"/>
      <c r="K189" s="1689"/>
      <c r="L189" s="71"/>
      <c r="M189" s="721"/>
      <c r="N189" s="1689"/>
      <c r="O189" s="721"/>
      <c r="P189" s="1689"/>
      <c r="Q189" s="721"/>
      <c r="R189" s="71"/>
      <c r="S189" s="1689"/>
      <c r="T189" s="721"/>
      <c r="U189" s="721"/>
    </row>
    <row r="190" spans="1:21" s="816" customFormat="1" ht="56.25">
      <c r="A190" s="1691"/>
      <c r="B190" s="819"/>
      <c r="C190" s="741"/>
      <c r="D190" s="808"/>
      <c r="E190" s="741" t="s">
        <v>898</v>
      </c>
      <c r="F190" s="809">
        <v>5400</v>
      </c>
      <c r="G190" s="721"/>
      <c r="H190" s="721"/>
      <c r="I190" s="721"/>
      <c r="J190" s="721"/>
      <c r="K190" s="721"/>
      <c r="L190" s="742"/>
      <c r="M190" s="721"/>
      <c r="N190" s="721"/>
      <c r="O190" s="721"/>
      <c r="P190" s="721"/>
      <c r="Q190" s="721"/>
      <c r="R190" s="742"/>
      <c r="S190" s="721"/>
      <c r="T190" s="721"/>
      <c r="U190" s="721"/>
    </row>
    <row r="191" spans="1:21" s="816" customFormat="1" ht="56.25">
      <c r="A191" s="1691"/>
      <c r="B191" s="819"/>
      <c r="C191" s="741"/>
      <c r="D191" s="808"/>
      <c r="E191" s="741" t="s">
        <v>886</v>
      </c>
      <c r="F191" s="818">
        <v>12000</v>
      </c>
      <c r="G191" s="721"/>
      <c r="H191" s="721"/>
      <c r="I191" s="721"/>
      <c r="J191" s="721"/>
      <c r="K191" s="721"/>
      <c r="L191" s="742"/>
      <c r="M191" s="721"/>
      <c r="N191" s="721"/>
      <c r="O191" s="721"/>
      <c r="P191" s="721"/>
      <c r="Q191" s="721"/>
      <c r="R191" s="742"/>
      <c r="S191" s="721"/>
      <c r="T191" s="721"/>
      <c r="U191" s="721"/>
    </row>
    <row r="192" spans="1:21" s="816" customFormat="1">
      <c r="A192" s="1691"/>
      <c r="B192" s="819"/>
      <c r="C192" s="741"/>
      <c r="D192" s="808"/>
      <c r="E192" s="741" t="s">
        <v>763</v>
      </c>
      <c r="F192" s="818">
        <v>8440</v>
      </c>
      <c r="G192" s="721"/>
      <c r="H192" s="721"/>
      <c r="I192" s="721"/>
      <c r="J192" s="721"/>
      <c r="K192" s="721"/>
      <c r="L192" s="742"/>
      <c r="M192" s="721"/>
      <c r="N192" s="721"/>
      <c r="O192" s="721"/>
      <c r="P192" s="721"/>
      <c r="Q192" s="721"/>
      <c r="R192" s="742"/>
      <c r="S192" s="721"/>
      <c r="T192" s="721"/>
      <c r="U192" s="721"/>
    </row>
    <row r="193" spans="1:21" s="816" customFormat="1">
      <c r="A193" s="1691"/>
      <c r="B193" s="819"/>
      <c r="C193" s="741"/>
      <c r="D193" s="808"/>
      <c r="E193" s="741" t="s">
        <v>887</v>
      </c>
      <c r="F193" s="810">
        <v>1200</v>
      </c>
      <c r="G193" s="721"/>
      <c r="H193" s="721"/>
      <c r="I193" s="721"/>
      <c r="J193" s="721"/>
      <c r="K193" s="721"/>
      <c r="L193" s="742"/>
      <c r="M193" s="721"/>
      <c r="N193" s="721"/>
      <c r="O193" s="721"/>
      <c r="P193" s="721"/>
      <c r="Q193" s="721"/>
      <c r="R193" s="742"/>
      <c r="S193" s="721"/>
      <c r="T193" s="721"/>
      <c r="U193" s="721"/>
    </row>
    <row r="194" spans="1:21" s="816" customFormat="1">
      <c r="A194" s="1691"/>
      <c r="B194" s="819"/>
      <c r="C194" s="741"/>
      <c r="D194" s="808"/>
      <c r="E194" s="741" t="s">
        <v>888</v>
      </c>
      <c r="F194" s="810">
        <v>3000</v>
      </c>
      <c r="G194" s="814"/>
      <c r="H194" s="286"/>
      <c r="I194" s="718"/>
      <c r="J194" s="718"/>
      <c r="K194" s="718"/>
      <c r="L194" s="745"/>
      <c r="M194" s="718"/>
      <c r="N194" s="718"/>
      <c r="O194" s="718"/>
      <c r="P194" s="718"/>
      <c r="Q194" s="718"/>
      <c r="R194" s="745"/>
      <c r="S194" s="718"/>
      <c r="T194" s="746"/>
      <c r="U194" s="815"/>
    </row>
    <row r="195" spans="1:21" s="816" customFormat="1">
      <c r="A195" s="225"/>
      <c r="B195" s="287"/>
      <c r="C195" s="287"/>
      <c r="D195" s="287"/>
      <c r="E195" s="820" t="s">
        <v>4</v>
      </c>
      <c r="F195" s="821">
        <f>SUM(F186:F194)</f>
        <v>53040</v>
      </c>
      <c r="G195" s="822"/>
      <c r="H195" s="823"/>
      <c r="I195" s="724"/>
      <c r="J195" s="724"/>
      <c r="K195" s="724"/>
      <c r="L195" s="724"/>
      <c r="M195" s="724"/>
      <c r="N195" s="724"/>
      <c r="O195" s="724"/>
      <c r="P195" s="724"/>
      <c r="Q195" s="724"/>
      <c r="R195" s="724"/>
      <c r="S195" s="724"/>
      <c r="T195" s="724"/>
      <c r="U195" s="226"/>
    </row>
    <row r="196" spans="1:21" s="816" customFormat="1" ht="56.25">
      <c r="A196" s="1691" t="s">
        <v>899</v>
      </c>
      <c r="B196" s="1693" t="s">
        <v>900</v>
      </c>
      <c r="C196" s="1693" t="s">
        <v>892</v>
      </c>
      <c r="D196" s="1713" t="s">
        <v>901</v>
      </c>
      <c r="E196" s="772" t="s">
        <v>902</v>
      </c>
      <c r="F196" s="771">
        <v>8000</v>
      </c>
      <c r="G196" s="729" t="s">
        <v>721</v>
      </c>
      <c r="H196" s="1694">
        <v>22616</v>
      </c>
      <c r="I196" s="729"/>
      <c r="J196" s="1689"/>
      <c r="K196" s="1689">
        <v>30000</v>
      </c>
      <c r="L196" s="71"/>
      <c r="M196" s="729"/>
      <c r="N196" s="1689"/>
      <c r="O196" s="729"/>
      <c r="P196" s="1689"/>
      <c r="Q196" s="729"/>
      <c r="R196" s="71"/>
      <c r="S196" s="1689"/>
      <c r="T196" s="729"/>
      <c r="U196" s="1142" t="s">
        <v>867</v>
      </c>
    </row>
    <row r="197" spans="1:21" s="816" customFormat="1" ht="56.25">
      <c r="A197" s="1691"/>
      <c r="B197" s="1693"/>
      <c r="C197" s="1693"/>
      <c r="D197" s="1713"/>
      <c r="E197" s="806" t="s">
        <v>903</v>
      </c>
      <c r="F197" s="771">
        <v>4000</v>
      </c>
      <c r="G197" s="729"/>
      <c r="H197" s="1695"/>
      <c r="I197" s="729"/>
      <c r="J197" s="1689"/>
      <c r="K197" s="1689"/>
      <c r="L197" s="71"/>
      <c r="M197" s="729"/>
      <c r="N197" s="1689"/>
      <c r="O197" s="729"/>
      <c r="P197" s="1689"/>
      <c r="Q197" s="729"/>
      <c r="R197" s="71"/>
      <c r="S197" s="1689"/>
      <c r="T197" s="729"/>
      <c r="U197" s="1143"/>
    </row>
    <row r="198" spans="1:21" s="816" customFormat="1" ht="37.5">
      <c r="A198" s="1691"/>
      <c r="B198" s="1693"/>
      <c r="C198" s="1693"/>
      <c r="D198" s="1713"/>
      <c r="E198" s="806" t="s">
        <v>896</v>
      </c>
      <c r="F198" s="771">
        <v>3200</v>
      </c>
      <c r="G198" s="741"/>
      <c r="H198" s="1695"/>
      <c r="I198" s="741"/>
      <c r="J198" s="1689"/>
      <c r="K198" s="1689"/>
      <c r="L198" s="71"/>
      <c r="M198" s="741"/>
      <c r="N198" s="1689"/>
      <c r="O198" s="741"/>
      <c r="P198" s="1689"/>
      <c r="Q198" s="741"/>
      <c r="R198" s="71"/>
      <c r="S198" s="1689"/>
      <c r="T198" s="741"/>
      <c r="U198" s="741"/>
    </row>
    <row r="199" spans="1:21" s="816" customFormat="1" ht="56.25">
      <c r="A199" s="1691"/>
      <c r="B199" s="1693"/>
      <c r="C199" s="1693"/>
      <c r="D199" s="1713"/>
      <c r="E199" s="806" t="s">
        <v>897</v>
      </c>
      <c r="F199" s="785">
        <v>4200</v>
      </c>
      <c r="G199" s="721"/>
      <c r="H199" s="1695"/>
      <c r="I199" s="721"/>
      <c r="J199" s="1689"/>
      <c r="K199" s="1689"/>
      <c r="L199" s="71"/>
      <c r="M199" s="721"/>
      <c r="N199" s="1689"/>
      <c r="O199" s="721"/>
      <c r="P199" s="1689"/>
      <c r="Q199" s="721"/>
      <c r="R199" s="71"/>
      <c r="S199" s="1689"/>
      <c r="T199" s="721"/>
      <c r="U199" s="721"/>
    </row>
    <row r="200" spans="1:21" s="816" customFormat="1">
      <c r="A200" s="1691"/>
      <c r="B200" s="807"/>
      <c r="C200" s="741"/>
      <c r="D200" s="808"/>
      <c r="E200" s="741" t="s">
        <v>763</v>
      </c>
      <c r="F200" s="818">
        <v>6400</v>
      </c>
      <c r="G200" s="721"/>
      <c r="H200" s="721"/>
      <c r="I200" s="721"/>
      <c r="J200" s="721"/>
      <c r="K200" s="721"/>
      <c r="L200" s="742"/>
      <c r="M200" s="721"/>
      <c r="N200" s="721"/>
      <c r="O200" s="721"/>
      <c r="P200" s="721"/>
      <c r="Q200" s="721"/>
      <c r="R200" s="742"/>
      <c r="S200" s="721"/>
      <c r="T200" s="721"/>
      <c r="U200" s="721"/>
    </row>
    <row r="201" spans="1:21" s="816" customFormat="1">
      <c r="A201" s="1691"/>
      <c r="B201" s="807"/>
      <c r="C201" s="741"/>
      <c r="D201" s="808"/>
      <c r="E201" s="741" t="s">
        <v>887</v>
      </c>
      <c r="F201" s="810">
        <v>1200</v>
      </c>
      <c r="G201" s="721"/>
      <c r="H201" s="721"/>
      <c r="I201" s="721"/>
      <c r="J201" s="721"/>
      <c r="K201" s="721"/>
      <c r="L201" s="742"/>
      <c r="M201" s="721"/>
      <c r="N201" s="721"/>
      <c r="O201" s="721"/>
      <c r="P201" s="721"/>
      <c r="Q201" s="721"/>
      <c r="R201" s="742"/>
      <c r="S201" s="721"/>
      <c r="T201" s="721"/>
      <c r="U201" s="721"/>
    </row>
    <row r="202" spans="1:21" s="816" customFormat="1">
      <c r="A202" s="1691"/>
      <c r="B202" s="807"/>
      <c r="C202" s="741"/>
      <c r="D202" s="808"/>
      <c r="E202" s="741" t="s">
        <v>888</v>
      </c>
      <c r="F202" s="810">
        <v>3000</v>
      </c>
      <c r="G202" s="824"/>
      <c r="H202" s="806"/>
      <c r="I202" s="71"/>
      <c r="J202" s="71"/>
      <c r="K202" s="71"/>
      <c r="L202" s="742"/>
      <c r="M202" s="71"/>
      <c r="N202" s="71"/>
      <c r="O202" s="71"/>
      <c r="P202" s="71"/>
      <c r="Q202" s="71"/>
      <c r="R202" s="742"/>
      <c r="S202" s="71"/>
      <c r="T202" s="744"/>
      <c r="U202" s="825"/>
    </row>
    <row r="203" spans="1:21" s="816" customFormat="1">
      <c r="A203" s="225"/>
      <c r="B203" s="287"/>
      <c r="C203" s="287"/>
      <c r="D203" s="287"/>
      <c r="E203" s="826" t="s">
        <v>4</v>
      </c>
      <c r="F203" s="827">
        <f>SUM(F196:F202)</f>
        <v>30000</v>
      </c>
      <c r="G203" s="756"/>
      <c r="H203" s="828"/>
      <c r="I203" s="725"/>
      <c r="J203" s="725"/>
      <c r="K203" s="725"/>
      <c r="L203" s="725"/>
      <c r="M203" s="725"/>
      <c r="N203" s="725"/>
      <c r="O203" s="725"/>
      <c r="P203" s="725"/>
      <c r="Q203" s="725"/>
      <c r="R203" s="725"/>
      <c r="S203" s="725"/>
      <c r="T203" s="725"/>
      <c r="U203" s="225"/>
    </row>
    <row r="204" spans="1:21" s="816" customFormat="1" ht="56.25">
      <c r="A204" s="1690" t="s">
        <v>904</v>
      </c>
      <c r="B204" s="1693" t="s">
        <v>905</v>
      </c>
      <c r="C204" s="1693" t="s">
        <v>906</v>
      </c>
      <c r="D204" s="1713" t="s">
        <v>907</v>
      </c>
      <c r="E204" s="829" t="s">
        <v>908</v>
      </c>
      <c r="G204" s="729" t="s">
        <v>909</v>
      </c>
      <c r="H204" s="1694">
        <v>22706</v>
      </c>
      <c r="I204" s="729"/>
      <c r="J204" s="1689"/>
      <c r="K204" s="1689"/>
      <c r="L204" s="71"/>
      <c r="M204" s="729"/>
      <c r="N204" s="1689">
        <v>205320</v>
      </c>
      <c r="O204" s="729"/>
      <c r="P204" s="1689"/>
      <c r="Q204" s="729"/>
      <c r="R204" s="71"/>
      <c r="S204" s="1689"/>
      <c r="T204" s="729"/>
      <c r="U204" s="1136" t="s">
        <v>867</v>
      </c>
    </row>
    <row r="205" spans="1:21" s="816" customFormat="1">
      <c r="A205" s="1691"/>
      <c r="B205" s="1693"/>
      <c r="C205" s="1693"/>
      <c r="D205" s="1713"/>
      <c r="E205" s="830" t="s">
        <v>910</v>
      </c>
      <c r="G205" s="729"/>
      <c r="H205" s="1695"/>
      <c r="I205" s="729"/>
      <c r="J205" s="1689"/>
      <c r="K205" s="1689"/>
      <c r="L205" s="71"/>
      <c r="M205" s="729"/>
      <c r="N205" s="1689"/>
      <c r="O205" s="729"/>
      <c r="P205" s="1689"/>
      <c r="Q205" s="729"/>
      <c r="R205" s="71"/>
      <c r="S205" s="1689"/>
      <c r="T205" s="729"/>
      <c r="U205" s="1137"/>
    </row>
    <row r="206" spans="1:21" s="816" customFormat="1" ht="37.5">
      <c r="A206" s="1691"/>
      <c r="B206" s="1693"/>
      <c r="C206" s="1693"/>
      <c r="D206" s="1713"/>
      <c r="E206" s="772" t="s">
        <v>911</v>
      </c>
      <c r="F206" s="771">
        <v>2400</v>
      </c>
      <c r="G206" s="741"/>
      <c r="H206" s="1695"/>
      <c r="I206" s="741"/>
      <c r="J206" s="1689"/>
      <c r="K206" s="1689"/>
      <c r="L206" s="71"/>
      <c r="M206" s="741"/>
      <c r="N206" s="1689"/>
      <c r="O206" s="741"/>
      <c r="P206" s="1689"/>
      <c r="Q206" s="741"/>
      <c r="R206" s="71"/>
      <c r="S206" s="1689"/>
      <c r="T206" s="741"/>
      <c r="U206" s="1137"/>
    </row>
    <row r="207" spans="1:21" s="816" customFormat="1" ht="56.25">
      <c r="A207" s="1691"/>
      <c r="B207" s="1693"/>
      <c r="C207" s="1693"/>
      <c r="D207" s="1713"/>
      <c r="E207" s="806" t="s">
        <v>912</v>
      </c>
      <c r="F207" s="771">
        <v>1200</v>
      </c>
      <c r="G207" s="721"/>
      <c r="H207" s="1695"/>
      <c r="I207" s="721"/>
      <c r="J207" s="1689"/>
      <c r="K207" s="1689"/>
      <c r="L207" s="71"/>
      <c r="M207" s="721"/>
      <c r="N207" s="1689"/>
      <c r="O207" s="721"/>
      <c r="P207" s="1689"/>
      <c r="Q207" s="721"/>
      <c r="R207" s="71"/>
      <c r="S207" s="1689"/>
      <c r="T207" s="721"/>
      <c r="U207" s="721"/>
    </row>
    <row r="208" spans="1:21" s="816" customFormat="1" ht="56.25">
      <c r="A208" s="1691"/>
      <c r="B208" s="807"/>
      <c r="C208" s="741"/>
      <c r="D208" s="808"/>
      <c r="E208" s="806" t="s">
        <v>913</v>
      </c>
      <c r="F208" s="771">
        <v>4200</v>
      </c>
      <c r="G208" s="721"/>
      <c r="H208" s="721"/>
      <c r="I208" s="721"/>
      <c r="J208" s="721"/>
      <c r="K208" s="721"/>
      <c r="L208" s="742"/>
      <c r="M208" s="721"/>
      <c r="N208" s="721"/>
      <c r="O208" s="721"/>
      <c r="P208" s="721"/>
      <c r="Q208" s="721"/>
      <c r="R208" s="742"/>
      <c r="S208" s="721"/>
      <c r="T208" s="721"/>
      <c r="U208" s="721"/>
    </row>
    <row r="209" spans="1:21" s="816" customFormat="1" ht="75">
      <c r="A209" s="806"/>
      <c r="B209" s="807"/>
      <c r="C209" s="741"/>
      <c r="D209" s="808"/>
      <c r="E209" s="806" t="s">
        <v>914</v>
      </c>
      <c r="F209" s="785">
        <v>15000</v>
      </c>
      <c r="G209" s="721"/>
      <c r="H209" s="721"/>
      <c r="I209" s="721"/>
      <c r="J209" s="721"/>
      <c r="K209" s="721"/>
      <c r="L209" s="742"/>
      <c r="M209" s="721"/>
      <c r="N209" s="721"/>
      <c r="O209" s="721"/>
      <c r="P209" s="721"/>
      <c r="Q209" s="721"/>
      <c r="R209" s="742"/>
      <c r="S209" s="721"/>
      <c r="T209" s="721"/>
      <c r="U209" s="721"/>
    </row>
    <row r="210" spans="1:21" s="816" customFormat="1">
      <c r="A210" s="806"/>
      <c r="B210" s="807"/>
      <c r="C210" s="741"/>
      <c r="D210" s="808"/>
      <c r="E210" s="309" t="s">
        <v>763</v>
      </c>
      <c r="F210" s="831">
        <v>3520</v>
      </c>
      <c r="G210" s="721"/>
      <c r="H210" s="721"/>
      <c r="I210" s="721"/>
      <c r="J210" s="721"/>
      <c r="K210" s="721"/>
      <c r="L210" s="742"/>
      <c r="M210" s="721"/>
      <c r="N210" s="721"/>
      <c r="O210" s="721"/>
      <c r="P210" s="721"/>
      <c r="Q210" s="721"/>
      <c r="R210" s="742"/>
      <c r="S210" s="721"/>
      <c r="T210" s="721"/>
      <c r="U210" s="721"/>
    </row>
    <row r="211" spans="1:21" s="816" customFormat="1">
      <c r="A211" s="806"/>
      <c r="B211" s="807"/>
      <c r="C211" s="741"/>
      <c r="D211" s="808"/>
      <c r="E211" s="832" t="s">
        <v>915</v>
      </c>
      <c r="F211" s="818"/>
      <c r="G211" s="721"/>
      <c r="H211" s="721"/>
      <c r="I211" s="721"/>
      <c r="J211" s="721"/>
      <c r="K211" s="721"/>
      <c r="L211" s="742"/>
      <c r="M211" s="721"/>
      <c r="N211" s="721"/>
      <c r="O211" s="721"/>
      <c r="P211" s="721"/>
      <c r="Q211" s="721"/>
      <c r="R211" s="742"/>
      <c r="S211" s="721"/>
      <c r="T211" s="721"/>
      <c r="U211" s="721"/>
    </row>
    <row r="212" spans="1:21" s="816" customFormat="1" ht="37.5">
      <c r="A212" s="806"/>
      <c r="B212" s="807"/>
      <c r="C212" s="741"/>
      <c r="D212" s="808"/>
      <c r="E212" s="772" t="s">
        <v>916</v>
      </c>
      <c r="F212" s="818">
        <v>52800</v>
      </c>
      <c r="G212" s="721"/>
      <c r="H212" s="721"/>
      <c r="I212" s="721"/>
      <c r="J212" s="721"/>
      <c r="K212" s="721"/>
      <c r="L212" s="742"/>
      <c r="M212" s="721"/>
      <c r="N212" s="721"/>
      <c r="O212" s="721"/>
      <c r="P212" s="721"/>
      <c r="Q212" s="721"/>
      <c r="R212" s="742"/>
      <c r="S212" s="721"/>
      <c r="T212" s="721"/>
      <c r="U212" s="721"/>
    </row>
    <row r="213" spans="1:21" s="816" customFormat="1" ht="56.25">
      <c r="A213" s="806"/>
      <c r="B213" s="807"/>
      <c r="C213" s="741"/>
      <c r="D213" s="808"/>
      <c r="E213" s="772" t="s">
        <v>917</v>
      </c>
      <c r="F213" s="818">
        <v>56000</v>
      </c>
      <c r="G213" s="721"/>
      <c r="H213" s="721"/>
      <c r="I213" s="721"/>
      <c r="J213" s="721"/>
      <c r="K213" s="721"/>
      <c r="L213" s="742"/>
      <c r="M213" s="721"/>
      <c r="N213" s="721"/>
      <c r="O213" s="721"/>
      <c r="P213" s="721"/>
      <c r="Q213" s="721"/>
      <c r="R213" s="742"/>
      <c r="S213" s="721"/>
      <c r="T213" s="721"/>
      <c r="U213" s="721"/>
    </row>
    <row r="214" spans="1:21" s="816" customFormat="1" ht="56.25">
      <c r="A214" s="806"/>
      <c r="B214" s="807"/>
      <c r="C214" s="741"/>
      <c r="D214" s="808"/>
      <c r="E214" s="772" t="s">
        <v>918</v>
      </c>
      <c r="F214" s="818">
        <v>66000</v>
      </c>
      <c r="G214" s="721"/>
      <c r="H214" s="721"/>
      <c r="I214" s="721"/>
      <c r="J214" s="721"/>
      <c r="K214" s="721"/>
      <c r="L214" s="742"/>
      <c r="M214" s="721"/>
      <c r="N214" s="721"/>
      <c r="O214" s="721"/>
      <c r="P214" s="721"/>
      <c r="Q214" s="721"/>
      <c r="R214" s="742"/>
      <c r="S214" s="721"/>
      <c r="T214" s="721"/>
      <c r="U214" s="721"/>
    </row>
    <row r="215" spans="1:21" s="816" customFormat="1">
      <c r="A215" s="806"/>
      <c r="B215" s="807"/>
      <c r="C215" s="741"/>
      <c r="D215" s="808"/>
      <c r="E215" s="772" t="s">
        <v>919</v>
      </c>
      <c r="F215" s="818">
        <v>4200</v>
      </c>
      <c r="G215" s="721"/>
      <c r="H215" s="721"/>
      <c r="I215" s="721"/>
      <c r="J215" s="721"/>
      <c r="K215" s="721"/>
      <c r="L215" s="742"/>
      <c r="M215" s="721"/>
      <c r="N215" s="721"/>
      <c r="O215" s="721"/>
      <c r="P215" s="721"/>
      <c r="Q215" s="721"/>
      <c r="R215" s="742"/>
      <c r="S215" s="721"/>
      <c r="T215" s="721"/>
      <c r="U215" s="721"/>
    </row>
    <row r="216" spans="1:21" s="816" customFormat="1">
      <c r="A216" s="286"/>
      <c r="B216" s="811"/>
      <c r="C216" s="756"/>
      <c r="D216" s="812"/>
      <c r="E216" s="833" t="s">
        <v>702</v>
      </c>
      <c r="F216" s="834">
        <f>SUM(F204:F215)</f>
        <v>205320</v>
      </c>
      <c r="G216" s="726"/>
      <c r="H216" s="726"/>
      <c r="I216" s="726"/>
      <c r="J216" s="726"/>
      <c r="K216" s="726"/>
      <c r="L216" s="745"/>
      <c r="M216" s="726"/>
      <c r="N216" s="726"/>
      <c r="O216" s="726"/>
      <c r="P216" s="726"/>
      <c r="Q216" s="726"/>
      <c r="R216" s="745"/>
      <c r="S216" s="726"/>
      <c r="T216" s="726"/>
      <c r="U216" s="726"/>
    </row>
    <row r="217" spans="1:21" s="816" customFormat="1">
      <c r="A217" s="1690" t="s">
        <v>920</v>
      </c>
      <c r="B217" s="1692" t="s">
        <v>921</v>
      </c>
      <c r="C217" s="1692" t="s">
        <v>922</v>
      </c>
      <c r="D217" s="1715" t="s">
        <v>923</v>
      </c>
      <c r="E217" s="835" t="s">
        <v>924</v>
      </c>
      <c r="F217" s="836"/>
      <c r="G217" s="747"/>
      <c r="H217" s="1694">
        <v>22798</v>
      </c>
      <c r="I217" s="747"/>
      <c r="J217" s="1696"/>
      <c r="K217" s="1696"/>
      <c r="L217" s="717"/>
      <c r="M217" s="747"/>
      <c r="N217" s="1696"/>
      <c r="O217" s="747"/>
      <c r="P217" s="1696"/>
      <c r="Q217" s="747"/>
      <c r="R217" s="717"/>
      <c r="S217" s="1696"/>
      <c r="T217" s="747"/>
      <c r="U217" s="1142" t="s">
        <v>867</v>
      </c>
    </row>
    <row r="218" spans="1:21" s="816" customFormat="1">
      <c r="A218" s="1691"/>
      <c r="B218" s="1693"/>
      <c r="C218" s="1693"/>
      <c r="D218" s="1713"/>
      <c r="E218" s="830" t="s">
        <v>925</v>
      </c>
      <c r="G218" s="729"/>
      <c r="H218" s="1695"/>
      <c r="I218" s="729"/>
      <c r="J218" s="1689"/>
      <c r="K218" s="1689"/>
      <c r="L218" s="71"/>
      <c r="M218" s="729"/>
      <c r="N218" s="1689"/>
      <c r="O218" s="729"/>
      <c r="P218" s="1689"/>
      <c r="Q218" s="729"/>
      <c r="R218" s="71"/>
      <c r="S218" s="1689"/>
      <c r="T218" s="729"/>
      <c r="U218" s="1143"/>
    </row>
    <row r="219" spans="1:21" s="816" customFormat="1">
      <c r="A219" s="1691"/>
      <c r="B219" s="1693"/>
      <c r="C219" s="1693"/>
      <c r="D219" s="1713"/>
      <c r="E219" s="772"/>
      <c r="F219" s="771"/>
      <c r="G219" s="741"/>
      <c r="H219" s="1695"/>
      <c r="I219" s="741"/>
      <c r="J219" s="1689"/>
      <c r="K219" s="1689"/>
      <c r="L219" s="71"/>
      <c r="M219" s="741"/>
      <c r="N219" s="1689"/>
      <c r="O219" s="741"/>
      <c r="P219" s="1689"/>
      <c r="Q219" s="741"/>
      <c r="R219" s="71"/>
      <c r="S219" s="1689"/>
      <c r="T219" s="741"/>
      <c r="U219" s="1143"/>
    </row>
    <row r="220" spans="1:21" s="816" customFormat="1">
      <c r="A220" s="1691"/>
      <c r="B220" s="1693"/>
      <c r="C220" s="1693"/>
      <c r="D220" s="1713"/>
      <c r="E220" s="806"/>
      <c r="F220" s="771"/>
      <c r="G220" s="721"/>
      <c r="H220" s="1695"/>
      <c r="I220" s="721"/>
      <c r="J220" s="1689"/>
      <c r="K220" s="1689"/>
      <c r="L220" s="71"/>
      <c r="M220" s="721"/>
      <c r="N220" s="1689"/>
      <c r="O220" s="721"/>
      <c r="P220" s="1689"/>
      <c r="Q220" s="721"/>
      <c r="R220" s="71"/>
      <c r="S220" s="1689"/>
      <c r="T220" s="721"/>
      <c r="U220" s="1143"/>
    </row>
    <row r="221" spans="1:21" s="816" customFormat="1">
      <c r="A221" s="1714"/>
      <c r="B221" s="811"/>
      <c r="C221" s="756"/>
      <c r="D221" s="812"/>
      <c r="E221" s="286"/>
      <c r="F221" s="798"/>
      <c r="G221" s="726"/>
      <c r="H221" s="726"/>
      <c r="I221" s="726"/>
      <c r="J221" s="726"/>
      <c r="K221" s="726"/>
      <c r="L221" s="745"/>
      <c r="M221" s="726"/>
      <c r="N221" s="726"/>
      <c r="O221" s="726"/>
      <c r="P221" s="726"/>
      <c r="Q221" s="726"/>
      <c r="R221" s="745"/>
      <c r="S221" s="726"/>
      <c r="T221" s="726"/>
      <c r="U221" s="726"/>
    </row>
    <row r="222" spans="1:21" s="816" customFormat="1" ht="56.25">
      <c r="A222" s="1690" t="s">
        <v>926</v>
      </c>
      <c r="B222" s="1693" t="s">
        <v>927</v>
      </c>
      <c r="C222" s="1693" t="s">
        <v>928</v>
      </c>
      <c r="D222" s="1713" t="s">
        <v>929</v>
      </c>
      <c r="E222" s="829" t="s">
        <v>930</v>
      </c>
      <c r="G222" s="729" t="s">
        <v>909</v>
      </c>
      <c r="H222" s="1694" t="s">
        <v>931</v>
      </c>
      <c r="I222" s="729"/>
      <c r="J222" s="1689"/>
      <c r="K222" s="1689"/>
      <c r="L222" s="71"/>
      <c r="M222" s="729"/>
      <c r="N222" s="1689"/>
      <c r="O222" s="729"/>
      <c r="P222" s="1689">
        <v>128000</v>
      </c>
      <c r="Q222" s="1689">
        <v>135200</v>
      </c>
      <c r="R222" s="71"/>
      <c r="S222" s="1689"/>
      <c r="T222" s="729"/>
      <c r="U222" s="1136" t="s">
        <v>867</v>
      </c>
    </row>
    <row r="223" spans="1:21" s="816" customFormat="1" ht="37.5">
      <c r="A223" s="1691"/>
      <c r="B223" s="1693"/>
      <c r="C223" s="1693"/>
      <c r="D223" s="1713"/>
      <c r="E223" s="772" t="s">
        <v>932</v>
      </c>
      <c r="F223" s="816">
        <v>24000</v>
      </c>
      <c r="G223" s="729"/>
      <c r="H223" s="1695"/>
      <c r="I223" s="729"/>
      <c r="J223" s="1689"/>
      <c r="K223" s="1689"/>
      <c r="L223" s="71"/>
      <c r="M223" s="729"/>
      <c r="N223" s="1689"/>
      <c r="O223" s="729"/>
      <c r="P223" s="1689"/>
      <c r="Q223" s="1689"/>
      <c r="R223" s="71"/>
      <c r="S223" s="1689"/>
      <c r="T223" s="729"/>
      <c r="U223" s="1137"/>
    </row>
    <row r="224" spans="1:21" s="816" customFormat="1" ht="56.25">
      <c r="A224" s="1691"/>
      <c r="B224" s="1693"/>
      <c r="C224" s="1693"/>
      <c r="D224" s="1713"/>
      <c r="E224" s="806" t="s">
        <v>933</v>
      </c>
      <c r="F224" s="771">
        <v>12000</v>
      </c>
      <c r="G224" s="741"/>
      <c r="H224" s="1695"/>
      <c r="I224" s="741"/>
      <c r="J224" s="1689"/>
      <c r="K224" s="1689"/>
      <c r="L224" s="71"/>
      <c r="M224" s="741"/>
      <c r="N224" s="1689"/>
      <c r="O224" s="741"/>
      <c r="P224" s="1689"/>
      <c r="Q224" s="1689"/>
      <c r="R224" s="71"/>
      <c r="S224" s="1689"/>
      <c r="T224" s="741"/>
      <c r="U224" s="1137"/>
    </row>
    <row r="225" spans="1:21" s="816" customFormat="1" ht="37.5">
      <c r="A225" s="1691"/>
      <c r="B225" s="1693"/>
      <c r="C225" s="1693"/>
      <c r="D225" s="1713"/>
      <c r="E225" s="806" t="s">
        <v>934</v>
      </c>
      <c r="F225" s="771">
        <v>15000</v>
      </c>
      <c r="G225" s="721"/>
      <c r="H225" s="1695"/>
      <c r="I225" s="721"/>
      <c r="J225" s="1689"/>
      <c r="K225" s="1689"/>
      <c r="L225" s="71"/>
      <c r="M225" s="721"/>
      <c r="N225" s="1689"/>
      <c r="O225" s="721"/>
      <c r="P225" s="1689"/>
      <c r="Q225" s="1689"/>
      <c r="R225" s="71"/>
      <c r="S225" s="1689"/>
      <c r="T225" s="721"/>
      <c r="U225" s="721"/>
    </row>
    <row r="226" spans="1:21" s="816" customFormat="1">
      <c r="A226" s="1691"/>
      <c r="B226" s="807"/>
      <c r="C226" s="741"/>
      <c r="D226" s="808"/>
      <c r="E226" s="830" t="s">
        <v>887</v>
      </c>
      <c r="F226" s="837">
        <v>17000</v>
      </c>
      <c r="G226" s="721"/>
      <c r="H226" s="721"/>
      <c r="I226" s="721"/>
      <c r="J226" s="721"/>
      <c r="K226" s="721"/>
      <c r="L226" s="742"/>
      <c r="M226" s="721"/>
      <c r="N226" s="721"/>
      <c r="O226" s="721"/>
      <c r="P226" s="721"/>
      <c r="Q226" s="721"/>
      <c r="R226" s="742"/>
      <c r="S226" s="721"/>
      <c r="T226" s="721"/>
      <c r="U226" s="721"/>
    </row>
    <row r="227" spans="1:21" s="816" customFormat="1">
      <c r="A227" s="806"/>
      <c r="B227" s="807"/>
      <c r="C227" s="741"/>
      <c r="D227" s="808"/>
      <c r="E227" s="309" t="s">
        <v>935</v>
      </c>
      <c r="F227" s="837">
        <v>15000</v>
      </c>
      <c r="G227" s="721"/>
      <c r="H227" s="721"/>
      <c r="I227" s="721"/>
      <c r="J227" s="721"/>
      <c r="K227" s="721"/>
      <c r="L227" s="742"/>
      <c r="M227" s="721"/>
      <c r="N227" s="721"/>
      <c r="O227" s="721"/>
      <c r="P227" s="721"/>
      <c r="Q227" s="721"/>
      <c r="R227" s="742"/>
      <c r="S227" s="721"/>
      <c r="T227" s="721"/>
      <c r="U227" s="721"/>
    </row>
    <row r="228" spans="1:21" s="816" customFormat="1" ht="37.5">
      <c r="A228" s="806"/>
      <c r="B228" s="807"/>
      <c r="C228" s="741"/>
      <c r="D228" s="808"/>
      <c r="E228" s="309" t="s">
        <v>936</v>
      </c>
      <c r="F228" s="837">
        <v>42000</v>
      </c>
      <c r="G228" s="721"/>
      <c r="H228" s="721"/>
      <c r="I228" s="721"/>
      <c r="J228" s="721"/>
      <c r="K228" s="721"/>
      <c r="L228" s="742"/>
      <c r="M228" s="721"/>
      <c r="N228" s="721"/>
      <c r="O228" s="721"/>
      <c r="P228" s="721"/>
      <c r="Q228" s="721"/>
      <c r="R228" s="742"/>
      <c r="S228" s="721"/>
      <c r="T228" s="721"/>
      <c r="U228" s="721"/>
    </row>
    <row r="229" spans="1:21" s="816" customFormat="1" ht="37.5">
      <c r="A229" s="806"/>
      <c r="B229" s="807"/>
      <c r="C229" s="741"/>
      <c r="D229" s="808"/>
      <c r="E229" s="838" t="s">
        <v>937</v>
      </c>
      <c r="F229" s="839">
        <v>6000</v>
      </c>
      <c r="G229" s="721"/>
      <c r="H229" s="721"/>
      <c r="I229" s="721"/>
      <c r="J229" s="721"/>
      <c r="K229" s="721"/>
      <c r="L229" s="742"/>
      <c r="M229" s="721"/>
      <c r="N229" s="721"/>
      <c r="O229" s="721"/>
      <c r="P229" s="721"/>
      <c r="Q229" s="721"/>
      <c r="R229" s="742"/>
      <c r="S229" s="721"/>
      <c r="T229" s="721"/>
      <c r="U229" s="721"/>
    </row>
    <row r="230" spans="1:21" s="816" customFormat="1" ht="56.25">
      <c r="A230" s="806"/>
      <c r="B230" s="807"/>
      <c r="C230" s="741"/>
      <c r="D230" s="808"/>
      <c r="E230" s="838" t="s">
        <v>913</v>
      </c>
      <c r="F230" s="839">
        <v>4200</v>
      </c>
      <c r="G230" s="721"/>
      <c r="H230" s="721"/>
      <c r="I230" s="721"/>
      <c r="J230" s="721"/>
      <c r="K230" s="721"/>
      <c r="L230" s="742"/>
      <c r="M230" s="721"/>
      <c r="N230" s="721"/>
      <c r="O230" s="721"/>
      <c r="P230" s="721"/>
      <c r="Q230" s="721"/>
      <c r="R230" s="742"/>
      <c r="S230" s="721"/>
      <c r="T230" s="721"/>
      <c r="U230" s="721"/>
    </row>
    <row r="231" spans="1:21" s="816" customFormat="1">
      <c r="A231" s="806"/>
      <c r="B231" s="807"/>
      <c r="C231" s="741"/>
      <c r="D231" s="808"/>
      <c r="E231" s="840" t="s">
        <v>938</v>
      </c>
      <c r="F231" s="839"/>
      <c r="G231" s="721"/>
      <c r="H231" s="721"/>
      <c r="I231" s="721"/>
      <c r="J231" s="721"/>
      <c r="K231" s="721"/>
      <c r="L231" s="742"/>
      <c r="M231" s="721"/>
      <c r="N231" s="721"/>
      <c r="O231" s="721"/>
      <c r="P231" s="721"/>
      <c r="Q231" s="721"/>
      <c r="R231" s="742"/>
      <c r="S231" s="721"/>
      <c r="T231" s="721"/>
      <c r="U231" s="721"/>
    </row>
    <row r="232" spans="1:21" s="816" customFormat="1" ht="37.5">
      <c r="A232" s="806"/>
      <c r="B232" s="807"/>
      <c r="C232" s="741"/>
      <c r="D232" s="808"/>
      <c r="E232" s="772" t="s">
        <v>939</v>
      </c>
      <c r="F232" s="839">
        <v>32000</v>
      </c>
      <c r="G232" s="721"/>
      <c r="H232" s="721"/>
      <c r="I232" s="721"/>
      <c r="J232" s="721"/>
      <c r="K232" s="721"/>
      <c r="L232" s="742"/>
      <c r="M232" s="721"/>
      <c r="N232" s="721"/>
      <c r="O232" s="721"/>
      <c r="P232" s="721"/>
      <c r="Q232" s="721"/>
      <c r="R232" s="742"/>
      <c r="S232" s="721"/>
      <c r="T232" s="757"/>
      <c r="U232" s="721"/>
    </row>
    <row r="233" spans="1:21" s="816" customFormat="1" ht="56.25">
      <c r="A233" s="806"/>
      <c r="B233" s="807"/>
      <c r="C233" s="741"/>
      <c r="D233" s="808"/>
      <c r="E233" s="806" t="s">
        <v>940</v>
      </c>
      <c r="F233" s="839">
        <v>16000</v>
      </c>
      <c r="G233" s="721"/>
      <c r="H233" s="721"/>
      <c r="I233" s="721"/>
      <c r="J233" s="721"/>
      <c r="K233" s="721"/>
      <c r="L233" s="742"/>
      <c r="M233" s="721"/>
      <c r="N233" s="721"/>
      <c r="O233" s="721"/>
      <c r="P233" s="721"/>
      <c r="Q233" s="721"/>
      <c r="R233" s="742"/>
      <c r="S233" s="721"/>
      <c r="T233" s="757"/>
      <c r="U233" s="721"/>
    </row>
    <row r="234" spans="1:21" s="816" customFormat="1" ht="56.25">
      <c r="A234" s="806"/>
      <c r="B234" s="807"/>
      <c r="C234" s="741"/>
      <c r="D234" s="808"/>
      <c r="E234" s="841" t="s">
        <v>941</v>
      </c>
      <c r="F234" s="839">
        <v>50000</v>
      </c>
      <c r="G234" s="842"/>
      <c r="H234" s="842"/>
      <c r="I234" s="721"/>
      <c r="J234" s="721"/>
      <c r="K234" s="721"/>
      <c r="L234" s="742"/>
      <c r="M234" s="721"/>
      <c r="N234" s="721"/>
      <c r="O234" s="721"/>
      <c r="P234" s="721"/>
      <c r="Q234" s="721"/>
      <c r="R234" s="742"/>
      <c r="S234" s="721"/>
      <c r="T234" s="757"/>
      <c r="U234" s="721"/>
    </row>
    <row r="235" spans="1:21" s="816" customFormat="1" ht="37.5">
      <c r="A235" s="806"/>
      <c r="B235" s="807"/>
      <c r="C235" s="741"/>
      <c r="D235" s="808"/>
      <c r="E235" s="841" t="s">
        <v>942</v>
      </c>
      <c r="F235" s="839">
        <v>30000</v>
      </c>
      <c r="G235" s="842"/>
      <c r="H235" s="842"/>
      <c r="I235" s="721"/>
      <c r="J235" s="721"/>
      <c r="K235" s="721"/>
      <c r="L235" s="742"/>
      <c r="M235" s="721"/>
      <c r="N235" s="721"/>
      <c r="O235" s="721"/>
      <c r="P235" s="721"/>
      <c r="Q235" s="721"/>
      <c r="R235" s="742"/>
      <c r="S235" s="721"/>
      <c r="T235" s="757"/>
      <c r="U235" s="721"/>
    </row>
    <row r="236" spans="1:21" s="816" customFormat="1">
      <c r="A236" s="756"/>
      <c r="B236" s="811"/>
      <c r="C236" s="756"/>
      <c r="D236" s="812"/>
      <c r="E236" s="833" t="s">
        <v>702</v>
      </c>
      <c r="F236" s="843">
        <f>SUM(F222:F235)</f>
        <v>263200</v>
      </c>
      <c r="G236" s="844"/>
      <c r="H236" s="286"/>
      <c r="I236" s="718"/>
      <c r="J236" s="718"/>
      <c r="K236" s="718"/>
      <c r="L236" s="745"/>
      <c r="M236" s="718"/>
      <c r="N236" s="718"/>
      <c r="O236" s="718"/>
      <c r="P236" s="718"/>
      <c r="Q236" s="718"/>
      <c r="R236" s="745"/>
      <c r="S236" s="718"/>
      <c r="T236" s="746"/>
      <c r="U236" s="815"/>
    </row>
    <row r="237" spans="1:21" s="816" customFormat="1" ht="75">
      <c r="A237" s="1690" t="s">
        <v>943</v>
      </c>
      <c r="B237" s="1693" t="s">
        <v>944</v>
      </c>
      <c r="C237" s="1693" t="s">
        <v>945</v>
      </c>
      <c r="D237" s="1690" t="s">
        <v>946</v>
      </c>
      <c r="E237" s="845" t="s">
        <v>947</v>
      </c>
      <c r="F237" s="846">
        <v>15000</v>
      </c>
      <c r="G237" s="729" t="s">
        <v>909</v>
      </c>
      <c r="H237" s="1694">
        <v>22828</v>
      </c>
      <c r="I237" s="729"/>
      <c r="J237" s="1689"/>
      <c r="K237" s="1689"/>
      <c r="L237" s="71"/>
      <c r="M237" s="729"/>
      <c r="N237" s="1689"/>
      <c r="O237" s="729"/>
      <c r="P237" s="1689"/>
      <c r="Q237" s="1689"/>
      <c r="R237" s="71">
        <v>531480</v>
      </c>
      <c r="S237" s="1689"/>
      <c r="T237" s="729"/>
      <c r="U237" s="1136" t="s">
        <v>867</v>
      </c>
    </row>
    <row r="238" spans="1:21" s="816" customFormat="1" ht="56.25">
      <c r="A238" s="1691"/>
      <c r="B238" s="1693"/>
      <c r="C238" s="1693"/>
      <c r="D238" s="1691"/>
      <c r="E238" s="772" t="s">
        <v>948</v>
      </c>
      <c r="F238" s="846">
        <v>1980</v>
      </c>
      <c r="G238" s="729"/>
      <c r="H238" s="1695"/>
      <c r="I238" s="729"/>
      <c r="J238" s="1689"/>
      <c r="K238" s="1689"/>
      <c r="L238" s="71"/>
      <c r="M238" s="729"/>
      <c r="N238" s="1689"/>
      <c r="O238" s="729"/>
      <c r="P238" s="1689"/>
      <c r="Q238" s="1689"/>
      <c r="R238" s="71"/>
      <c r="S238" s="1689"/>
      <c r="T238" s="729"/>
      <c r="U238" s="1137"/>
    </row>
    <row r="239" spans="1:21" s="816" customFormat="1" ht="75">
      <c r="A239" s="1691"/>
      <c r="B239" s="1693"/>
      <c r="C239" s="1693"/>
      <c r="D239" s="1691"/>
      <c r="E239" s="806" t="s">
        <v>949</v>
      </c>
      <c r="F239" s="771">
        <v>147000</v>
      </c>
      <c r="G239" s="741"/>
      <c r="H239" s="1695"/>
      <c r="I239" s="741"/>
      <c r="J239" s="1689"/>
      <c r="K239" s="1689"/>
      <c r="L239" s="71"/>
      <c r="M239" s="741"/>
      <c r="N239" s="1689"/>
      <c r="O239" s="741"/>
      <c r="P239" s="1689"/>
      <c r="Q239" s="1689"/>
      <c r="R239" s="71"/>
      <c r="S239" s="1689"/>
      <c r="T239" s="741"/>
      <c r="U239" s="1137"/>
    </row>
    <row r="240" spans="1:21" s="816" customFormat="1" ht="56.25">
      <c r="A240" s="1691"/>
      <c r="B240" s="1693"/>
      <c r="C240" s="1693"/>
      <c r="D240" s="1691"/>
      <c r="E240" s="806" t="s">
        <v>950</v>
      </c>
      <c r="F240" s="771">
        <v>175500</v>
      </c>
      <c r="G240" s="721"/>
      <c r="H240" s="1695"/>
      <c r="I240" s="721"/>
      <c r="J240" s="1689"/>
      <c r="K240" s="1689"/>
      <c r="L240" s="71"/>
      <c r="M240" s="721"/>
      <c r="N240" s="1689"/>
      <c r="O240" s="721"/>
      <c r="P240" s="1689"/>
      <c r="Q240" s="1689"/>
      <c r="R240" s="71"/>
      <c r="S240" s="1689"/>
      <c r="T240" s="721"/>
      <c r="U240" s="721"/>
    </row>
    <row r="241" spans="1:21" s="816" customFormat="1" ht="75">
      <c r="A241" s="1691"/>
      <c r="B241" s="807"/>
      <c r="C241" s="741"/>
      <c r="D241" s="1691"/>
      <c r="E241" s="309" t="s">
        <v>951</v>
      </c>
      <c r="F241" s="837">
        <v>96000</v>
      </c>
      <c r="G241" s="721"/>
      <c r="H241" s="721"/>
      <c r="I241" s="721"/>
      <c r="J241" s="721"/>
      <c r="K241" s="721"/>
      <c r="L241" s="742"/>
      <c r="M241" s="721"/>
      <c r="N241" s="721"/>
      <c r="O241" s="721"/>
      <c r="P241" s="721"/>
      <c r="Q241" s="721"/>
      <c r="R241" s="742"/>
      <c r="S241" s="721"/>
      <c r="T241" s="721"/>
      <c r="U241" s="721"/>
    </row>
    <row r="242" spans="1:21" s="816" customFormat="1" ht="56.25">
      <c r="A242" s="806"/>
      <c r="B242" s="807"/>
      <c r="C242" s="741"/>
      <c r="D242" s="1691"/>
      <c r="E242" s="309" t="s">
        <v>952</v>
      </c>
      <c r="F242" s="837">
        <v>96000</v>
      </c>
      <c r="G242" s="721"/>
      <c r="H242" s="721"/>
      <c r="I242" s="721"/>
      <c r="J242" s="721"/>
      <c r="K242" s="721"/>
      <c r="L242" s="742"/>
      <c r="M242" s="721"/>
      <c r="N242" s="721"/>
      <c r="O242" s="721"/>
      <c r="P242" s="721"/>
      <c r="Q242" s="721"/>
      <c r="R242" s="742"/>
      <c r="S242" s="721"/>
      <c r="T242" s="721"/>
      <c r="U242" s="721"/>
    </row>
    <row r="243" spans="1:21" s="816" customFormat="1">
      <c r="A243" s="756"/>
      <c r="B243" s="811"/>
      <c r="C243" s="756"/>
      <c r="D243" s="812"/>
      <c r="E243" s="801" t="s">
        <v>702</v>
      </c>
      <c r="F243" s="847">
        <f>SUM(F237:F242)</f>
        <v>531480</v>
      </c>
      <c r="G243" s="844"/>
      <c r="H243" s="286"/>
      <c r="I243" s="718"/>
      <c r="J243" s="718"/>
      <c r="K243" s="718"/>
      <c r="L243" s="745"/>
      <c r="M243" s="718"/>
      <c r="N243" s="718"/>
      <c r="O243" s="718"/>
      <c r="P243" s="718"/>
      <c r="Q243" s="718"/>
      <c r="R243" s="745"/>
      <c r="S243" s="718"/>
      <c r="T243" s="746"/>
      <c r="U243" s="815"/>
    </row>
    <row r="244" spans="1:21" s="816" customFormat="1" ht="38.25">
      <c r="A244" s="1690" t="s">
        <v>953</v>
      </c>
      <c r="B244" s="1693" t="s">
        <v>944</v>
      </c>
      <c r="C244" s="1693" t="s">
        <v>945</v>
      </c>
      <c r="D244" s="1690" t="s">
        <v>946</v>
      </c>
      <c r="E244" s="848" t="s">
        <v>954</v>
      </c>
      <c r="F244" s="849">
        <v>5000</v>
      </c>
      <c r="G244" s="862" t="s">
        <v>721</v>
      </c>
      <c r="H244" s="1694">
        <v>22828</v>
      </c>
      <c r="I244" s="729"/>
      <c r="J244" s="1689"/>
      <c r="K244" s="1689"/>
      <c r="L244" s="71"/>
      <c r="M244" s="729"/>
      <c r="N244" s="1689"/>
      <c r="O244" s="729"/>
      <c r="P244" s="1689"/>
      <c r="Q244" s="1689"/>
      <c r="R244" s="1711">
        <v>64040</v>
      </c>
      <c r="S244" s="1689"/>
      <c r="T244" s="729"/>
      <c r="U244" s="1136" t="s">
        <v>867</v>
      </c>
    </row>
    <row r="245" spans="1:21" s="816" customFormat="1" ht="49.5">
      <c r="A245" s="1691"/>
      <c r="B245" s="1693"/>
      <c r="C245" s="1693"/>
      <c r="D245" s="1691"/>
      <c r="E245" s="850" t="s">
        <v>955</v>
      </c>
      <c r="F245" s="851">
        <v>5040</v>
      </c>
      <c r="G245" s="729"/>
      <c r="H245" s="1712"/>
      <c r="I245" s="729"/>
      <c r="J245" s="1689"/>
      <c r="K245" s="1689"/>
      <c r="L245" s="71"/>
      <c r="M245" s="729"/>
      <c r="N245" s="1689"/>
      <c r="O245" s="729"/>
      <c r="P245" s="1689"/>
      <c r="Q245" s="1689"/>
      <c r="R245" s="1711"/>
      <c r="S245" s="1689"/>
      <c r="T245" s="729"/>
      <c r="U245" s="1137"/>
    </row>
    <row r="246" spans="1:21" s="816" customFormat="1" ht="56.25">
      <c r="A246" s="1691"/>
      <c r="B246" s="1693"/>
      <c r="C246" s="1693"/>
      <c r="D246" s="1691"/>
      <c r="E246" s="806" t="s">
        <v>956</v>
      </c>
      <c r="F246" s="771">
        <v>24000</v>
      </c>
      <c r="G246" s="741"/>
      <c r="H246" s="1712"/>
      <c r="I246" s="741"/>
      <c r="J246" s="1689"/>
      <c r="K246" s="1689"/>
      <c r="L246" s="71"/>
      <c r="M246" s="741"/>
      <c r="N246" s="1689"/>
      <c r="O246" s="741"/>
      <c r="P246" s="1689"/>
      <c r="Q246" s="1689"/>
      <c r="R246" s="71"/>
      <c r="S246" s="1689"/>
      <c r="T246" s="741"/>
      <c r="U246" s="1137"/>
    </row>
    <row r="247" spans="1:21" s="816" customFormat="1" ht="37.5">
      <c r="A247" s="1691"/>
      <c r="B247" s="1693"/>
      <c r="C247" s="1693"/>
      <c r="D247" s="806"/>
      <c r="E247" s="806" t="s">
        <v>957</v>
      </c>
      <c r="F247" s="771"/>
      <c r="G247" s="721"/>
      <c r="H247" s="1712"/>
      <c r="I247" s="721"/>
      <c r="J247" s="1689"/>
      <c r="K247" s="1689"/>
      <c r="L247" s="71"/>
      <c r="M247" s="721"/>
      <c r="N247" s="1689"/>
      <c r="O247" s="721"/>
      <c r="P247" s="1689"/>
      <c r="Q247" s="1689"/>
      <c r="R247" s="71"/>
      <c r="S247" s="1689"/>
      <c r="T247" s="721"/>
      <c r="U247" s="721"/>
    </row>
    <row r="248" spans="1:21" s="816" customFormat="1" ht="37.5">
      <c r="A248" s="1691"/>
      <c r="B248" s="807"/>
      <c r="C248" s="741"/>
      <c r="D248" s="806"/>
      <c r="E248" s="309" t="s">
        <v>958</v>
      </c>
      <c r="F248" s="837">
        <v>8000</v>
      </c>
      <c r="G248" s="721"/>
      <c r="H248" s="721"/>
      <c r="I248" s="721"/>
      <c r="J248" s="721"/>
      <c r="K248" s="721"/>
      <c r="L248" s="742"/>
      <c r="M248" s="721"/>
      <c r="N248" s="721"/>
      <c r="O248" s="721"/>
      <c r="P248" s="721"/>
      <c r="Q248" s="721"/>
      <c r="R248" s="742"/>
      <c r="S248" s="721"/>
      <c r="T248" s="721"/>
      <c r="U248" s="721"/>
    </row>
    <row r="249" spans="1:21" s="816" customFormat="1" ht="56.25">
      <c r="A249" s="741"/>
      <c r="B249" s="807"/>
      <c r="C249" s="741"/>
      <c r="D249" s="806"/>
      <c r="E249" s="309" t="s">
        <v>959</v>
      </c>
      <c r="F249" s="837">
        <v>4000</v>
      </c>
      <c r="G249" s="721"/>
      <c r="H249" s="721"/>
      <c r="I249" s="721"/>
      <c r="J249" s="721"/>
      <c r="K249" s="721"/>
      <c r="L249" s="742"/>
      <c r="M249" s="721"/>
      <c r="N249" s="721"/>
      <c r="O249" s="721"/>
      <c r="P249" s="721"/>
      <c r="Q249" s="721"/>
      <c r="R249" s="742"/>
      <c r="S249" s="721"/>
      <c r="T249" s="721"/>
      <c r="U249" s="721"/>
    </row>
    <row r="250" spans="1:21" s="816" customFormat="1" ht="56.25">
      <c r="A250" s="741"/>
      <c r="B250" s="807"/>
      <c r="C250" s="741"/>
      <c r="D250" s="806"/>
      <c r="E250" s="309" t="s">
        <v>960</v>
      </c>
      <c r="F250" s="837">
        <v>18000</v>
      </c>
      <c r="G250" s="721"/>
      <c r="H250" s="721"/>
      <c r="I250" s="721"/>
      <c r="J250" s="721"/>
      <c r="K250" s="721"/>
      <c r="L250" s="742"/>
      <c r="M250" s="721"/>
      <c r="N250" s="721"/>
      <c r="O250" s="721"/>
      <c r="P250" s="721"/>
      <c r="Q250" s="721"/>
      <c r="R250" s="742"/>
      <c r="S250" s="721"/>
      <c r="T250" s="721"/>
      <c r="U250" s="721"/>
    </row>
    <row r="251" spans="1:21" s="816" customFormat="1">
      <c r="A251" s="741"/>
      <c r="B251" s="807"/>
      <c r="C251" s="741"/>
      <c r="D251" s="806"/>
      <c r="E251" s="309"/>
      <c r="F251" s="837"/>
      <c r="G251" s="721"/>
      <c r="H251" s="721"/>
      <c r="I251" s="721"/>
      <c r="J251" s="721"/>
      <c r="K251" s="721"/>
      <c r="L251" s="742"/>
      <c r="M251" s="721"/>
      <c r="N251" s="721"/>
      <c r="O251" s="721"/>
      <c r="P251" s="721"/>
      <c r="Q251" s="721"/>
      <c r="R251" s="742"/>
      <c r="S251" s="721"/>
      <c r="T251" s="721"/>
      <c r="U251" s="721"/>
    </row>
    <row r="252" spans="1:21" s="816" customFormat="1">
      <c r="A252" s="286"/>
      <c r="B252" s="811"/>
      <c r="C252" s="756"/>
      <c r="D252" s="286"/>
      <c r="E252" s="715" t="s">
        <v>702</v>
      </c>
      <c r="F252" s="852">
        <f>SUM(F244:F251)</f>
        <v>64040</v>
      </c>
      <c r="G252" s="726"/>
      <c r="H252" s="726"/>
      <c r="I252" s="726"/>
      <c r="J252" s="726"/>
      <c r="K252" s="726"/>
      <c r="L252" s="745"/>
      <c r="M252" s="726"/>
      <c r="N252" s="726"/>
      <c r="O252" s="726"/>
      <c r="P252" s="726"/>
      <c r="Q252" s="726"/>
      <c r="R252" s="745"/>
      <c r="S252" s="726"/>
      <c r="T252" s="726"/>
      <c r="U252" s="726"/>
    </row>
    <row r="253" spans="1:21" s="816" customFormat="1">
      <c r="A253" s="1708" t="s">
        <v>961</v>
      </c>
      <c r="B253" s="1709"/>
      <c r="C253" s="1709"/>
      <c r="D253" s="1709"/>
      <c r="E253" s="1709"/>
      <c r="F253" s="1709"/>
      <c r="G253" s="1709"/>
      <c r="H253" s="1709"/>
      <c r="I253" s="1709"/>
      <c r="J253" s="1709"/>
      <c r="K253" s="1709"/>
      <c r="L253" s="1709"/>
      <c r="M253" s="1709"/>
      <c r="N253" s="1709"/>
      <c r="O253" s="1709"/>
      <c r="P253" s="1709"/>
      <c r="Q253" s="1709"/>
      <c r="R253" s="1709"/>
      <c r="S253" s="1709"/>
      <c r="T253" s="1710"/>
      <c r="U253" s="825"/>
    </row>
    <row r="254" spans="1:21" s="816" customFormat="1" ht="37.5">
      <c r="A254" s="1690" t="s">
        <v>962</v>
      </c>
      <c r="B254" s="1693" t="s">
        <v>963</v>
      </c>
      <c r="C254" s="1693" t="s">
        <v>964</v>
      </c>
      <c r="D254" s="1690" t="s">
        <v>965</v>
      </c>
      <c r="E254" s="772" t="s">
        <v>966</v>
      </c>
      <c r="F254" s="816">
        <v>5600</v>
      </c>
      <c r="G254" s="862" t="s">
        <v>691</v>
      </c>
      <c r="H254" s="1694" t="s">
        <v>967</v>
      </c>
      <c r="I254" s="729"/>
      <c r="J254" s="1689">
        <v>10520</v>
      </c>
      <c r="K254" s="1689"/>
      <c r="L254" s="71"/>
      <c r="M254" s="729"/>
      <c r="N254" s="1689"/>
      <c r="O254" s="1689">
        <v>3400</v>
      </c>
      <c r="P254" s="1689"/>
      <c r="Q254" s="1689">
        <v>3420</v>
      </c>
      <c r="R254" s="71"/>
      <c r="S254" s="1689"/>
      <c r="T254" s="729"/>
      <c r="U254" s="1136" t="s">
        <v>867</v>
      </c>
    </row>
    <row r="255" spans="1:21" s="816" customFormat="1" ht="56.25">
      <c r="A255" s="1691"/>
      <c r="B255" s="1693"/>
      <c r="C255" s="1693"/>
      <c r="D255" s="1691"/>
      <c r="E255" s="806" t="s">
        <v>968</v>
      </c>
      <c r="F255" s="771">
        <v>4200</v>
      </c>
      <c r="G255" s="729"/>
      <c r="H255" s="1695"/>
      <c r="I255" s="729"/>
      <c r="J255" s="1689"/>
      <c r="K255" s="1689"/>
      <c r="L255" s="71"/>
      <c r="M255" s="729"/>
      <c r="N255" s="1689"/>
      <c r="O255" s="1689"/>
      <c r="P255" s="1689"/>
      <c r="Q255" s="1689"/>
      <c r="R255" s="71"/>
      <c r="S255" s="1689"/>
      <c r="T255" s="729"/>
      <c r="U255" s="1137"/>
    </row>
    <row r="256" spans="1:21" s="816" customFormat="1" ht="56.25">
      <c r="A256" s="1691"/>
      <c r="B256" s="1693"/>
      <c r="C256" s="1693"/>
      <c r="D256" s="1691"/>
      <c r="E256" s="764" t="s">
        <v>969</v>
      </c>
      <c r="F256" s="851">
        <v>5040</v>
      </c>
      <c r="G256" s="741"/>
      <c r="H256" s="1695"/>
      <c r="I256" s="741"/>
      <c r="J256" s="1689"/>
      <c r="K256" s="1689"/>
      <c r="L256" s="71"/>
      <c r="M256" s="741"/>
      <c r="N256" s="1689"/>
      <c r="O256" s="1689"/>
      <c r="P256" s="1689"/>
      <c r="Q256" s="1689"/>
      <c r="R256" s="71"/>
      <c r="S256" s="1689"/>
      <c r="T256" s="741"/>
      <c r="U256" s="1137"/>
    </row>
    <row r="257" spans="1:21" s="816" customFormat="1">
      <c r="A257" s="1691"/>
      <c r="B257" s="1693"/>
      <c r="C257" s="1693"/>
      <c r="D257" s="1691"/>
      <c r="E257" s="806" t="s">
        <v>131</v>
      </c>
      <c r="F257" s="771">
        <v>2500</v>
      </c>
      <c r="G257" s="721"/>
      <c r="H257" s="1695"/>
      <c r="I257" s="721"/>
      <c r="J257" s="1689"/>
      <c r="K257" s="1689"/>
      <c r="L257" s="71"/>
      <c r="M257" s="721"/>
      <c r="N257" s="1689"/>
      <c r="O257" s="1689"/>
      <c r="P257" s="1689"/>
      <c r="Q257" s="1689"/>
      <c r="R257" s="71"/>
      <c r="S257" s="1689"/>
      <c r="T257" s="721"/>
      <c r="U257" s="721"/>
    </row>
    <row r="258" spans="1:21" s="816" customFormat="1">
      <c r="A258" s="1691"/>
      <c r="B258" s="807"/>
      <c r="C258" s="741"/>
      <c r="D258" s="1691"/>
      <c r="E258" s="309"/>
      <c r="F258" s="837"/>
      <c r="G258" s="721"/>
      <c r="H258" s="721"/>
      <c r="I258" s="721"/>
      <c r="J258" s="721"/>
      <c r="K258" s="721"/>
      <c r="L258" s="742"/>
      <c r="M258" s="721"/>
      <c r="N258" s="721"/>
      <c r="O258" s="721"/>
      <c r="P258" s="721"/>
      <c r="Q258" s="721"/>
      <c r="R258" s="742"/>
      <c r="S258" s="721"/>
      <c r="T258" s="721"/>
      <c r="U258" s="721"/>
    </row>
    <row r="259" spans="1:21" s="816" customFormat="1">
      <c r="A259" s="286"/>
      <c r="B259" s="811"/>
      <c r="C259" s="756"/>
      <c r="D259" s="286"/>
      <c r="E259" s="715" t="s">
        <v>702</v>
      </c>
      <c r="F259" s="852">
        <f>SUM(F254:F258)</f>
        <v>17340</v>
      </c>
      <c r="G259" s="726"/>
      <c r="H259" s="726"/>
      <c r="I259" s="726"/>
      <c r="J259" s="726"/>
      <c r="K259" s="726"/>
      <c r="L259" s="745"/>
      <c r="M259" s="726"/>
      <c r="N259" s="726"/>
      <c r="O259" s="726"/>
      <c r="P259" s="726"/>
      <c r="Q259" s="726"/>
      <c r="R259" s="745"/>
      <c r="S259" s="726"/>
      <c r="T259" s="726"/>
      <c r="U259" s="726"/>
    </row>
    <row r="260" spans="1:21" s="816" customFormat="1" ht="37.5">
      <c r="A260" s="1690" t="s">
        <v>970</v>
      </c>
      <c r="B260" s="1692" t="s">
        <v>971</v>
      </c>
      <c r="C260" s="1692" t="s">
        <v>964</v>
      </c>
      <c r="D260" s="1690" t="s">
        <v>972</v>
      </c>
      <c r="E260" s="777" t="s">
        <v>973</v>
      </c>
      <c r="F260" s="836">
        <v>3200</v>
      </c>
      <c r="G260" s="861" t="s">
        <v>691</v>
      </c>
      <c r="H260" s="1694" t="s">
        <v>967</v>
      </c>
      <c r="I260" s="747"/>
      <c r="J260" s="1696">
        <v>2000</v>
      </c>
      <c r="K260" s="1696"/>
      <c r="L260" s="717"/>
      <c r="M260" s="747"/>
      <c r="N260" s="1696"/>
      <c r="O260" s="747"/>
      <c r="P260" s="1696">
        <v>2000</v>
      </c>
      <c r="Q260" s="1696">
        <v>2900</v>
      </c>
      <c r="R260" s="717"/>
      <c r="S260" s="1696"/>
      <c r="T260" s="747"/>
      <c r="U260" s="1136" t="s">
        <v>867</v>
      </c>
    </row>
    <row r="261" spans="1:21" s="816" customFormat="1" ht="56.25">
      <c r="A261" s="1691"/>
      <c r="B261" s="1693"/>
      <c r="C261" s="1693"/>
      <c r="D261" s="1691"/>
      <c r="E261" s="806" t="s">
        <v>974</v>
      </c>
      <c r="F261" s="771">
        <v>1200</v>
      </c>
      <c r="G261" s="729"/>
      <c r="H261" s="1695"/>
      <c r="I261" s="729"/>
      <c r="J261" s="1689"/>
      <c r="K261" s="1689"/>
      <c r="L261" s="71"/>
      <c r="M261" s="729"/>
      <c r="N261" s="1689"/>
      <c r="O261" s="729"/>
      <c r="P261" s="1689"/>
      <c r="Q261" s="1689"/>
      <c r="R261" s="71"/>
      <c r="S261" s="1689"/>
      <c r="T261" s="729"/>
      <c r="U261" s="1137"/>
    </row>
    <row r="262" spans="1:21">
      <c r="A262" s="1691"/>
      <c r="B262" s="1693"/>
      <c r="C262" s="1693"/>
      <c r="D262" s="1691"/>
      <c r="E262" s="806" t="s">
        <v>131</v>
      </c>
      <c r="F262" s="771">
        <v>2500</v>
      </c>
      <c r="G262" s="721"/>
      <c r="H262" s="1695"/>
      <c r="I262" s="721"/>
      <c r="J262" s="1689"/>
      <c r="K262" s="1689"/>
      <c r="L262" s="71"/>
      <c r="M262" s="721"/>
      <c r="N262" s="1689"/>
      <c r="O262" s="721"/>
      <c r="P262" s="1689"/>
      <c r="Q262" s="1689"/>
      <c r="R262" s="71"/>
      <c r="S262" s="1689"/>
      <c r="T262" s="721"/>
      <c r="U262" s="721"/>
    </row>
    <row r="263" spans="1:21">
      <c r="A263" s="1691"/>
      <c r="B263" s="807"/>
      <c r="C263" s="741"/>
      <c r="D263" s="1691"/>
      <c r="E263" s="309"/>
      <c r="F263" s="837"/>
      <c r="G263" s="721"/>
      <c r="H263" s="721"/>
      <c r="I263" s="721"/>
      <c r="J263" s="721"/>
      <c r="K263" s="721"/>
      <c r="L263" s="742"/>
      <c r="M263" s="721"/>
      <c r="N263" s="721"/>
      <c r="O263" s="721"/>
      <c r="P263" s="721"/>
      <c r="Q263" s="721"/>
      <c r="R263" s="742"/>
      <c r="S263" s="721"/>
      <c r="T263" s="721"/>
      <c r="U263" s="721"/>
    </row>
    <row r="264" spans="1:21">
      <c r="A264" s="286"/>
      <c r="B264" s="811"/>
      <c r="C264" s="756"/>
      <c r="D264" s="286"/>
      <c r="E264" s="715" t="s">
        <v>702</v>
      </c>
      <c r="F264" s="852">
        <f>SUM(F260:F263)</f>
        <v>6900</v>
      </c>
      <c r="G264" s="726"/>
      <c r="H264" s="726"/>
      <c r="I264" s="726"/>
      <c r="J264" s="726"/>
      <c r="K264" s="726"/>
      <c r="L264" s="745"/>
      <c r="M264" s="726"/>
      <c r="N264" s="726"/>
      <c r="O264" s="726"/>
      <c r="P264" s="726"/>
      <c r="Q264" s="726"/>
      <c r="R264" s="745"/>
      <c r="S264" s="726"/>
      <c r="T264" s="726"/>
      <c r="U264" s="726"/>
    </row>
    <row r="265" spans="1:21">
      <c r="A265" s="1702" t="s">
        <v>975</v>
      </c>
      <c r="B265" s="1703"/>
      <c r="C265" s="1703"/>
      <c r="D265" s="1703"/>
      <c r="E265" s="1704"/>
      <c r="F265" s="853">
        <f>F264+F259+F252+F243+F236+F216+F203+F195+F184+F172+F163+F152+F144+F136</f>
        <v>1643960</v>
      </c>
      <c r="G265" s="727"/>
      <c r="H265" s="727"/>
      <c r="I265" s="733"/>
      <c r="J265" s="733"/>
      <c r="K265" s="733"/>
      <c r="L265" s="733"/>
      <c r="M265" s="733"/>
      <c r="N265" s="733"/>
      <c r="O265" s="733"/>
      <c r="P265" s="733"/>
      <c r="Q265" s="733"/>
      <c r="R265" s="733"/>
      <c r="S265" s="733"/>
      <c r="T265" s="733"/>
      <c r="U265" s="727"/>
    </row>
    <row r="266" spans="1:21">
      <c r="A266" s="1705" t="s">
        <v>976</v>
      </c>
      <c r="B266" s="1706"/>
      <c r="C266" s="1706"/>
      <c r="D266" s="1706"/>
      <c r="E266" s="1706"/>
      <c r="F266" s="1706"/>
      <c r="G266" s="1706"/>
      <c r="H266" s="1706"/>
      <c r="I266" s="1706"/>
      <c r="J266" s="1706"/>
      <c r="K266" s="1706"/>
      <c r="L266" s="1706"/>
      <c r="M266" s="1706"/>
      <c r="N266" s="1706"/>
      <c r="O266" s="1706"/>
      <c r="P266" s="1706"/>
      <c r="Q266" s="1706"/>
      <c r="R266" s="1706"/>
      <c r="S266" s="1706"/>
      <c r="T266" s="1707"/>
      <c r="U266" s="299"/>
    </row>
    <row r="267" spans="1:21" s="816" customFormat="1" ht="37.5">
      <c r="A267" s="1683" t="s">
        <v>977</v>
      </c>
      <c r="B267" s="1683" t="s">
        <v>978</v>
      </c>
      <c r="C267" s="1683" t="s">
        <v>979</v>
      </c>
      <c r="D267" s="1683" t="s">
        <v>980</v>
      </c>
      <c r="E267" s="970" t="s">
        <v>981</v>
      </c>
      <c r="F267" s="901">
        <v>16200</v>
      </c>
      <c r="G267" s="958" t="s">
        <v>282</v>
      </c>
      <c r="H267" s="1685">
        <v>22706</v>
      </c>
      <c r="I267" s="934"/>
      <c r="J267" s="1687"/>
      <c r="K267" s="1687"/>
      <c r="L267" s="971"/>
      <c r="M267" s="934"/>
      <c r="N267" s="1687">
        <v>25280</v>
      </c>
      <c r="O267" s="934"/>
      <c r="P267" s="1687"/>
      <c r="Q267" s="1687"/>
      <c r="R267" s="971"/>
      <c r="S267" s="1687"/>
      <c r="T267" s="934"/>
      <c r="U267" s="1681" t="s">
        <v>982</v>
      </c>
    </row>
    <row r="268" spans="1:21" s="816" customFormat="1">
      <c r="A268" s="1684"/>
      <c r="B268" s="1684"/>
      <c r="C268" s="1684"/>
      <c r="D268" s="1684"/>
      <c r="E268" s="912" t="s">
        <v>710</v>
      </c>
      <c r="F268" s="913">
        <v>8000</v>
      </c>
      <c r="G268" s="914"/>
      <c r="H268" s="1686"/>
      <c r="I268" s="914"/>
      <c r="J268" s="1688"/>
      <c r="K268" s="1688"/>
      <c r="L268" s="915"/>
      <c r="M268" s="914"/>
      <c r="N268" s="1688"/>
      <c r="O268" s="914"/>
      <c r="P268" s="1688"/>
      <c r="Q268" s="1688"/>
      <c r="R268" s="915"/>
      <c r="S268" s="1688"/>
      <c r="T268" s="914"/>
      <c r="U268" s="1682"/>
    </row>
    <row r="269" spans="1:21">
      <c r="A269" s="1684"/>
      <c r="B269" s="1684"/>
      <c r="C269" s="1684"/>
      <c r="D269" s="1684"/>
      <c r="E269" s="912" t="s">
        <v>983</v>
      </c>
      <c r="F269" s="913">
        <v>1080</v>
      </c>
      <c r="G269" s="903"/>
      <c r="H269" s="1686"/>
      <c r="I269" s="903"/>
      <c r="J269" s="1688"/>
      <c r="K269" s="1688"/>
      <c r="L269" s="915"/>
      <c r="M269" s="903"/>
      <c r="N269" s="1688"/>
      <c r="O269" s="903"/>
      <c r="P269" s="1688"/>
      <c r="Q269" s="1688"/>
      <c r="R269" s="915"/>
      <c r="S269" s="1688"/>
      <c r="T269" s="903"/>
      <c r="U269" s="903"/>
    </row>
    <row r="270" spans="1:21">
      <c r="A270" s="927"/>
      <c r="B270" s="922"/>
      <c r="C270" s="922"/>
      <c r="D270" s="927"/>
      <c r="E270" s="972" t="s">
        <v>702</v>
      </c>
      <c r="F270" s="973">
        <f>SUM(F267:F269)</f>
        <v>25280</v>
      </c>
      <c r="G270" s="974"/>
      <c r="H270" s="974"/>
      <c r="I270" s="974"/>
      <c r="J270" s="974"/>
      <c r="K270" s="974"/>
      <c r="L270" s="928"/>
      <c r="M270" s="974"/>
      <c r="N270" s="974"/>
      <c r="O270" s="974"/>
      <c r="P270" s="974"/>
      <c r="Q270" s="974"/>
      <c r="R270" s="928"/>
      <c r="S270" s="974"/>
      <c r="T270" s="974"/>
      <c r="U270" s="974"/>
    </row>
    <row r="271" spans="1:21" ht="41.25">
      <c r="A271" s="1683" t="s">
        <v>984</v>
      </c>
      <c r="B271" s="1683" t="s">
        <v>985</v>
      </c>
      <c r="C271" s="1683" t="s">
        <v>986</v>
      </c>
      <c r="D271" s="1683" t="s">
        <v>987</v>
      </c>
      <c r="E271" s="970" t="s">
        <v>988</v>
      </c>
      <c r="F271" s="901">
        <v>4800</v>
      </c>
      <c r="G271" s="975" t="s">
        <v>282</v>
      </c>
      <c r="H271" s="1685" t="s">
        <v>989</v>
      </c>
      <c r="I271" s="934"/>
      <c r="J271" s="1687"/>
      <c r="K271" s="1687"/>
      <c r="L271" s="971"/>
      <c r="M271" s="934"/>
      <c r="N271" s="1687"/>
      <c r="O271" s="934"/>
      <c r="P271" s="1687"/>
      <c r="Q271" s="1687"/>
      <c r="R271" s="1700">
        <v>18660</v>
      </c>
      <c r="S271" s="1687"/>
      <c r="T271" s="934"/>
      <c r="U271" s="1681" t="s">
        <v>982</v>
      </c>
    </row>
    <row r="272" spans="1:21" ht="56.25">
      <c r="A272" s="1684"/>
      <c r="B272" s="1684"/>
      <c r="C272" s="1684"/>
      <c r="D272" s="1684"/>
      <c r="E272" s="912" t="s">
        <v>990</v>
      </c>
      <c r="F272" s="913">
        <v>2400</v>
      </c>
      <c r="G272" s="914"/>
      <c r="H272" s="1686"/>
      <c r="I272" s="914"/>
      <c r="J272" s="1688"/>
      <c r="K272" s="1688"/>
      <c r="L272" s="915"/>
      <c r="M272" s="914"/>
      <c r="N272" s="1688"/>
      <c r="O272" s="914"/>
      <c r="P272" s="1688"/>
      <c r="Q272" s="1688"/>
      <c r="R272" s="1701"/>
      <c r="S272" s="1688"/>
      <c r="T272" s="914"/>
      <c r="U272" s="1682"/>
    </row>
    <row r="273" spans="1:21" ht="49.5">
      <c r="A273" s="1684"/>
      <c r="B273" s="1684"/>
      <c r="C273" s="1684"/>
      <c r="D273" s="1684"/>
      <c r="E273" s="976" t="s">
        <v>991</v>
      </c>
      <c r="F273" s="913">
        <v>5040</v>
      </c>
      <c r="G273" s="903"/>
      <c r="H273" s="1686"/>
      <c r="I273" s="903"/>
      <c r="J273" s="1688"/>
      <c r="K273" s="1688"/>
      <c r="L273" s="915"/>
      <c r="M273" s="903"/>
      <c r="N273" s="1688"/>
      <c r="O273" s="903"/>
      <c r="P273" s="1688"/>
      <c r="Q273" s="1688"/>
      <c r="R273" s="915"/>
      <c r="S273" s="1688"/>
      <c r="T273" s="903"/>
      <c r="U273" s="903"/>
    </row>
    <row r="274" spans="1:21">
      <c r="A274" s="1684"/>
      <c r="B274" s="916"/>
      <c r="C274" s="916"/>
      <c r="D274" s="1684"/>
      <c r="E274" s="912" t="s">
        <v>992</v>
      </c>
      <c r="F274" s="913">
        <v>2000</v>
      </c>
      <c r="G274" s="903"/>
      <c r="H274" s="977"/>
      <c r="I274" s="903"/>
      <c r="J274" s="946"/>
      <c r="K274" s="946"/>
      <c r="L274" s="919"/>
      <c r="M274" s="903"/>
      <c r="N274" s="946"/>
      <c r="O274" s="903"/>
      <c r="P274" s="946"/>
      <c r="Q274" s="946"/>
      <c r="R274" s="919"/>
      <c r="S274" s="946"/>
      <c r="T274" s="903"/>
      <c r="U274" s="903"/>
    </row>
    <row r="275" spans="1:21">
      <c r="A275" s="1684"/>
      <c r="B275" s="916"/>
      <c r="C275" s="916"/>
      <c r="D275" s="1684"/>
      <c r="E275" s="912" t="s">
        <v>983</v>
      </c>
      <c r="F275" s="913">
        <v>4420</v>
      </c>
      <c r="G275" s="903"/>
      <c r="H275" s="977"/>
      <c r="I275" s="903"/>
      <c r="J275" s="946"/>
      <c r="K275" s="946"/>
      <c r="L275" s="919"/>
      <c r="M275" s="903"/>
      <c r="N275" s="946"/>
      <c r="O275" s="903"/>
      <c r="P275" s="946"/>
      <c r="Q275" s="946"/>
      <c r="R275" s="919"/>
      <c r="S275" s="946"/>
      <c r="T275" s="903"/>
      <c r="U275" s="903"/>
    </row>
    <row r="276" spans="1:21">
      <c r="A276" s="1684"/>
      <c r="B276" s="916"/>
      <c r="C276" s="916"/>
      <c r="D276" s="1684"/>
      <c r="E276" s="961"/>
      <c r="F276" s="978"/>
      <c r="G276" s="903"/>
      <c r="H276" s="903"/>
      <c r="I276" s="903"/>
      <c r="J276" s="903"/>
      <c r="K276" s="903"/>
      <c r="L276" s="919"/>
      <c r="M276" s="903"/>
      <c r="N276" s="903"/>
      <c r="O276" s="903"/>
      <c r="P276" s="903"/>
      <c r="Q276" s="903"/>
      <c r="R276" s="919"/>
      <c r="S276" s="903"/>
      <c r="T276" s="903"/>
      <c r="U276" s="903"/>
    </row>
    <row r="277" spans="1:21">
      <c r="A277" s="927"/>
      <c r="B277" s="922"/>
      <c r="C277" s="922"/>
      <c r="D277" s="927"/>
      <c r="E277" s="972" t="s">
        <v>702</v>
      </c>
      <c r="F277" s="973">
        <f>SUM(F271:F276)</f>
        <v>18660</v>
      </c>
      <c r="G277" s="974"/>
      <c r="H277" s="974"/>
      <c r="I277" s="974"/>
      <c r="J277" s="974"/>
      <c r="K277" s="974"/>
      <c r="L277" s="928"/>
      <c r="M277" s="974"/>
      <c r="N277" s="974"/>
      <c r="O277" s="974"/>
      <c r="P277" s="974"/>
      <c r="Q277" s="974"/>
      <c r="R277" s="928"/>
      <c r="S277" s="974"/>
      <c r="T277" s="974"/>
      <c r="U277" s="974"/>
    </row>
    <row r="278" spans="1:21" ht="75">
      <c r="A278" s="67" t="s">
        <v>993</v>
      </c>
      <c r="B278" s="67" t="s">
        <v>994</v>
      </c>
      <c r="C278" s="67" t="s">
        <v>995</v>
      </c>
      <c r="D278" s="67" t="s">
        <v>996</v>
      </c>
      <c r="E278" s="782" t="s">
        <v>997</v>
      </c>
      <c r="F278" s="740"/>
      <c r="G278" s="67"/>
      <c r="H278" s="854"/>
      <c r="I278" s="758"/>
      <c r="J278" s="758"/>
      <c r="K278" s="758"/>
      <c r="L278" s="758"/>
      <c r="M278" s="758"/>
      <c r="N278" s="758"/>
      <c r="O278" s="758"/>
      <c r="P278" s="758"/>
      <c r="Q278" s="759"/>
      <c r="R278" s="758"/>
      <c r="S278" s="758"/>
      <c r="T278" s="760"/>
      <c r="U278" s="67" t="s">
        <v>982</v>
      </c>
    </row>
    <row r="279" spans="1:21">
      <c r="A279" s="1697" t="s">
        <v>998</v>
      </c>
      <c r="B279" s="1698"/>
      <c r="C279" s="1698"/>
      <c r="D279" s="1698"/>
      <c r="E279" s="1699"/>
      <c r="F279" s="853">
        <f>F277+F270</f>
        <v>43940</v>
      </c>
      <c r="G279" s="727"/>
      <c r="H279" s="727"/>
      <c r="I279" s="733"/>
      <c r="J279" s="733"/>
      <c r="K279" s="733"/>
      <c r="L279" s="733"/>
      <c r="M279" s="733"/>
      <c r="N279" s="733"/>
      <c r="O279" s="733"/>
      <c r="P279" s="733"/>
      <c r="Q279" s="733"/>
      <c r="R279" s="733"/>
      <c r="S279" s="733"/>
      <c r="T279" s="733"/>
      <c r="U279" s="727"/>
    </row>
    <row r="281" spans="1:21">
      <c r="A281" s="855" t="s">
        <v>140</v>
      </c>
      <c r="B281" s="1285" t="s">
        <v>141</v>
      </c>
      <c r="C281" s="1285"/>
      <c r="D281" s="1285"/>
      <c r="E281" s="1285"/>
      <c r="F281" s="221">
        <f>F27+F136+F144+F152+F163+F270+F277</f>
        <v>334740</v>
      </c>
      <c r="G281" s="58" t="s">
        <v>445</v>
      </c>
    </row>
    <row r="282" spans="1:21">
      <c r="F282" s="58">
        <v>150000</v>
      </c>
    </row>
    <row r="283" spans="1:21">
      <c r="F283" s="221">
        <f>F281-F282</f>
        <v>184740</v>
      </c>
    </row>
  </sheetData>
  <mergeCells count="436">
    <mergeCell ref="A1:U1"/>
    <mergeCell ref="A2:D2"/>
    <mergeCell ref="A3:D3"/>
    <mergeCell ref="A4:A6"/>
    <mergeCell ref="B4:B6"/>
    <mergeCell ref="C4:C6"/>
    <mergeCell ref="D4:D6"/>
    <mergeCell ref="E4:G4"/>
    <mergeCell ref="H4:H6"/>
    <mergeCell ref="I4:T4"/>
    <mergeCell ref="T5:T6"/>
    <mergeCell ref="U4:U6"/>
    <mergeCell ref="E5:E6"/>
    <mergeCell ref="F5:F6"/>
    <mergeCell ref="G5:G6"/>
    <mergeCell ref="I5:I6"/>
    <mergeCell ref="J5:J6"/>
    <mergeCell ref="K5:K6"/>
    <mergeCell ref="L5:L6"/>
    <mergeCell ref="M5:M6"/>
    <mergeCell ref="N5:N6"/>
    <mergeCell ref="C7:C8"/>
    <mergeCell ref="D7:D11"/>
    <mergeCell ref="G7:G10"/>
    <mergeCell ref="H7:H10"/>
    <mergeCell ref="O5:O6"/>
    <mergeCell ref="P5:P6"/>
    <mergeCell ref="Q5:Q6"/>
    <mergeCell ref="R5:R6"/>
    <mergeCell ref="S5:S6"/>
    <mergeCell ref="U7:U10"/>
    <mergeCell ref="A12:A14"/>
    <mergeCell ref="B12:B14"/>
    <mergeCell ref="C12:C14"/>
    <mergeCell ref="D12:D14"/>
    <mergeCell ref="G12:G13"/>
    <mergeCell ref="H12:H13"/>
    <mergeCell ref="I12:I13"/>
    <mergeCell ref="J12:J13"/>
    <mergeCell ref="K12:K13"/>
    <mergeCell ref="O7:O10"/>
    <mergeCell ref="P7:P10"/>
    <mergeCell ref="Q7:Q10"/>
    <mergeCell ref="R7:R10"/>
    <mergeCell ref="S7:S10"/>
    <mergeCell ref="T7:T10"/>
    <mergeCell ref="I7:I10"/>
    <mergeCell ref="J7:J10"/>
    <mergeCell ref="K7:K10"/>
    <mergeCell ref="L7:L10"/>
    <mergeCell ref="M7:M10"/>
    <mergeCell ref="N7:N10"/>
    <mergeCell ref="A7:A11"/>
    <mergeCell ref="B7:B8"/>
    <mergeCell ref="T12:T13"/>
    <mergeCell ref="U12:U13"/>
    <mergeCell ref="A15:A19"/>
    <mergeCell ref="B15:B19"/>
    <mergeCell ref="C15:C19"/>
    <mergeCell ref="D15:D19"/>
    <mergeCell ref="G15:G18"/>
    <mergeCell ref="H15:H18"/>
    <mergeCell ref="I15:I18"/>
    <mergeCell ref="J15:J18"/>
    <mergeCell ref="M12:M13"/>
    <mergeCell ref="N12:N13"/>
    <mergeCell ref="O12:O13"/>
    <mergeCell ref="P12:P13"/>
    <mergeCell ref="Q12:Q13"/>
    <mergeCell ref="S12:S13"/>
    <mergeCell ref="T15:T18"/>
    <mergeCell ref="U15:U18"/>
    <mergeCell ref="S15:S18"/>
    <mergeCell ref="A20:A26"/>
    <mergeCell ref="B20:B26"/>
    <mergeCell ref="C20:C26"/>
    <mergeCell ref="D20:D26"/>
    <mergeCell ref="G20:G23"/>
    <mergeCell ref="H20:H23"/>
    <mergeCell ref="L20:L23"/>
    <mergeCell ref="R20:R25"/>
    <mergeCell ref="M15:M18"/>
    <mergeCell ref="N15:N18"/>
    <mergeCell ref="O15:O18"/>
    <mergeCell ref="Q15:Q18"/>
    <mergeCell ref="R15:R18"/>
    <mergeCell ref="U20:U25"/>
    <mergeCell ref="B281:E281"/>
    <mergeCell ref="A28:T28"/>
    <mergeCell ref="A29:T29"/>
    <mergeCell ref="A30:A40"/>
    <mergeCell ref="B30:B33"/>
    <mergeCell ref="C30:C33"/>
    <mergeCell ref="D30:D33"/>
    <mergeCell ref="H30:H33"/>
    <mergeCell ref="J30:J33"/>
    <mergeCell ref="N30:N33"/>
    <mergeCell ref="P30:P33"/>
    <mergeCell ref="S30:S33"/>
    <mergeCell ref="A41:A44"/>
    <mergeCell ref="B41:B43"/>
    <mergeCell ref="C41:C43"/>
    <mergeCell ref="D41:D43"/>
    <mergeCell ref="H41:H43"/>
    <mergeCell ref="J41:J43"/>
    <mergeCell ref="K41:K43"/>
    <mergeCell ref="R41:R43"/>
    <mergeCell ref="S41:S43"/>
    <mergeCell ref="T41:T43"/>
    <mergeCell ref="U41:U42"/>
    <mergeCell ref="O41:O43"/>
    <mergeCell ref="P41:P43"/>
    <mergeCell ref="Q41:Q43"/>
    <mergeCell ref="Q45:Q47"/>
    <mergeCell ref="R45:R47"/>
    <mergeCell ref="S45:S47"/>
    <mergeCell ref="T45:T47"/>
    <mergeCell ref="U45:U46"/>
    <mergeCell ref="A51:T51"/>
    <mergeCell ref="K45:K47"/>
    <mergeCell ref="L45:L47"/>
    <mergeCell ref="M45:M47"/>
    <mergeCell ref="N45:N47"/>
    <mergeCell ref="O45:O47"/>
    <mergeCell ref="P45:P47"/>
    <mergeCell ref="A45:A49"/>
    <mergeCell ref="B45:B47"/>
    <mergeCell ref="C45:C47"/>
    <mergeCell ref="D45:D47"/>
    <mergeCell ref="H45:H47"/>
    <mergeCell ref="J45:J47"/>
    <mergeCell ref="L41:L43"/>
    <mergeCell ref="M41:M43"/>
    <mergeCell ref="N41:N43"/>
    <mergeCell ref="A53:A55"/>
    <mergeCell ref="A56:A57"/>
    <mergeCell ref="B56:B57"/>
    <mergeCell ref="C56:C57"/>
    <mergeCell ref="D56:D57"/>
    <mergeCell ref="A58:A61"/>
    <mergeCell ref="B58:B61"/>
    <mergeCell ref="C58:C61"/>
    <mergeCell ref="D58:D61"/>
    <mergeCell ref="U58:U59"/>
    <mergeCell ref="A62:A70"/>
    <mergeCell ref="B62:B65"/>
    <mergeCell ref="C62:C65"/>
    <mergeCell ref="D62:D65"/>
    <mergeCell ref="H62:H65"/>
    <mergeCell ref="J62:J65"/>
    <mergeCell ref="K62:K63"/>
    <mergeCell ref="N62:N65"/>
    <mergeCell ref="P62:P65"/>
    <mergeCell ref="S62:S65"/>
    <mergeCell ref="A71:T71"/>
    <mergeCell ref="A72:A75"/>
    <mergeCell ref="B72:B74"/>
    <mergeCell ref="C72:C74"/>
    <mergeCell ref="D72:D74"/>
    <mergeCell ref="H72:H74"/>
    <mergeCell ref="J72:J74"/>
    <mergeCell ref="K72:K73"/>
    <mergeCell ref="L72:L73"/>
    <mergeCell ref="N72:N74"/>
    <mergeCell ref="P72:P74"/>
    <mergeCell ref="S72:S74"/>
    <mergeCell ref="P76:P80"/>
    <mergeCell ref="S76:S80"/>
    <mergeCell ref="A82:A92"/>
    <mergeCell ref="B82:B85"/>
    <mergeCell ref="C82:C85"/>
    <mergeCell ref="D82:D85"/>
    <mergeCell ref="H82:H85"/>
    <mergeCell ref="J82:J85"/>
    <mergeCell ref="K93:K94"/>
    <mergeCell ref="N93:N96"/>
    <mergeCell ref="P93:P96"/>
    <mergeCell ref="R93:R94"/>
    <mergeCell ref="S93:S96"/>
    <mergeCell ref="A76:A81"/>
    <mergeCell ref="B76:B80"/>
    <mergeCell ref="C76:C80"/>
    <mergeCell ref="D76:D80"/>
    <mergeCell ref="H76:H80"/>
    <mergeCell ref="J76:J80"/>
    <mergeCell ref="K76:K77"/>
    <mergeCell ref="L76:L77"/>
    <mergeCell ref="N76:N80"/>
    <mergeCell ref="A105:T105"/>
    <mergeCell ref="K82:K83"/>
    <mergeCell ref="N82:N85"/>
    <mergeCell ref="P82:P85"/>
    <mergeCell ref="S82:S85"/>
    <mergeCell ref="A93:A100"/>
    <mergeCell ref="B93:B96"/>
    <mergeCell ref="C93:C96"/>
    <mergeCell ref="D93:D96"/>
    <mergeCell ref="H93:H96"/>
    <mergeCell ref="J93:J96"/>
    <mergeCell ref="P110:P113"/>
    <mergeCell ref="S110:S113"/>
    <mergeCell ref="A120:A123"/>
    <mergeCell ref="A125:E125"/>
    <mergeCell ref="F125:H125"/>
    <mergeCell ref="A126:T126"/>
    <mergeCell ref="A106:A107"/>
    <mergeCell ref="A109:T109"/>
    <mergeCell ref="A110:A114"/>
    <mergeCell ref="B110:B113"/>
    <mergeCell ref="C110:C113"/>
    <mergeCell ref="D110:D113"/>
    <mergeCell ref="H110:H113"/>
    <mergeCell ref="J110:J113"/>
    <mergeCell ref="K110:K111"/>
    <mergeCell ref="N110:N113"/>
    <mergeCell ref="C145:C147"/>
    <mergeCell ref="D145:D148"/>
    <mergeCell ref="H145:H147"/>
    <mergeCell ref="J145:J147"/>
    <mergeCell ref="A127:T127"/>
    <mergeCell ref="A128:A136"/>
    <mergeCell ref="B128:B131"/>
    <mergeCell ref="C128:C131"/>
    <mergeCell ref="D128:D131"/>
    <mergeCell ref="H128:H131"/>
    <mergeCell ref="J128:J131"/>
    <mergeCell ref="N128:N131"/>
    <mergeCell ref="P128:P131"/>
    <mergeCell ref="S128:S131"/>
    <mergeCell ref="N137:N143"/>
    <mergeCell ref="N145:N147"/>
    <mergeCell ref="O145:O147"/>
    <mergeCell ref="P145:P147"/>
    <mergeCell ref="Q145:Q147"/>
    <mergeCell ref="R145:R147"/>
    <mergeCell ref="A145:A149"/>
    <mergeCell ref="L145:L147"/>
    <mergeCell ref="A153:A163"/>
    <mergeCell ref="B153:B162"/>
    <mergeCell ref="C153:C162"/>
    <mergeCell ref="D153:D162"/>
    <mergeCell ref="H153:H162"/>
    <mergeCell ref="U128:U129"/>
    <mergeCell ref="A137:A144"/>
    <mergeCell ref="B137:B143"/>
    <mergeCell ref="C137:C143"/>
    <mergeCell ref="D137:D143"/>
    <mergeCell ref="H137:H143"/>
    <mergeCell ref="J137:J143"/>
    <mergeCell ref="K137:K143"/>
    <mergeCell ref="L137:L143"/>
    <mergeCell ref="M137:M143"/>
    <mergeCell ref="T137:T143"/>
    <mergeCell ref="U137:U138"/>
    <mergeCell ref="O137:O143"/>
    <mergeCell ref="P137:P143"/>
    <mergeCell ref="Q137:Q143"/>
    <mergeCell ref="R137:R143"/>
    <mergeCell ref="S137:S143"/>
    <mergeCell ref="B145:B149"/>
    <mergeCell ref="K145:K147"/>
    <mergeCell ref="L153:L162"/>
    <mergeCell ref="M153:M162"/>
    <mergeCell ref="S145:S147"/>
    <mergeCell ref="T145:T147"/>
    <mergeCell ref="U145:U146"/>
    <mergeCell ref="J153:J162"/>
    <mergeCell ref="K153:K162"/>
    <mergeCell ref="M145:M147"/>
    <mergeCell ref="R153:R162"/>
    <mergeCell ref="S153:S162"/>
    <mergeCell ref="T153:T162"/>
    <mergeCell ref="U153:U155"/>
    <mergeCell ref="N153:N162"/>
    <mergeCell ref="O153:O162"/>
    <mergeCell ref="P153:P162"/>
    <mergeCell ref="Q153:Q162"/>
    <mergeCell ref="A185:T185"/>
    <mergeCell ref="N164:N167"/>
    <mergeCell ref="P164:P167"/>
    <mergeCell ref="S164:S167"/>
    <mergeCell ref="U164:U165"/>
    <mergeCell ref="A173:T173"/>
    <mergeCell ref="A174:A184"/>
    <mergeCell ref="B174:B177"/>
    <mergeCell ref="C174:C177"/>
    <mergeCell ref="D174:D177"/>
    <mergeCell ref="H174:H177"/>
    <mergeCell ref="A164:A172"/>
    <mergeCell ref="B164:B167"/>
    <mergeCell ref="C164:C167"/>
    <mergeCell ref="D164:D167"/>
    <mergeCell ref="H164:H167"/>
    <mergeCell ref="J164:J167"/>
    <mergeCell ref="G174:G176"/>
    <mergeCell ref="J174:J177"/>
    <mergeCell ref="N174:N177"/>
    <mergeCell ref="P174:P177"/>
    <mergeCell ref="S174:S177"/>
    <mergeCell ref="U174:U175"/>
    <mergeCell ref="A196:A202"/>
    <mergeCell ref="B196:B199"/>
    <mergeCell ref="C196:C199"/>
    <mergeCell ref="D196:D199"/>
    <mergeCell ref="H196:H199"/>
    <mergeCell ref="A186:A194"/>
    <mergeCell ref="B186:B189"/>
    <mergeCell ref="C186:C189"/>
    <mergeCell ref="D186:D189"/>
    <mergeCell ref="H186:H189"/>
    <mergeCell ref="J196:J199"/>
    <mergeCell ref="K196:K199"/>
    <mergeCell ref="N196:N199"/>
    <mergeCell ref="P196:P199"/>
    <mergeCell ref="S196:S199"/>
    <mergeCell ref="U196:U197"/>
    <mergeCell ref="K186:K189"/>
    <mergeCell ref="N186:N189"/>
    <mergeCell ref="P186:P189"/>
    <mergeCell ref="S186:S189"/>
    <mergeCell ref="U186:U187"/>
    <mergeCell ref="J186:J189"/>
    <mergeCell ref="A217:A221"/>
    <mergeCell ref="B217:B220"/>
    <mergeCell ref="C217:C220"/>
    <mergeCell ref="D217:D220"/>
    <mergeCell ref="H217:H220"/>
    <mergeCell ref="A204:A208"/>
    <mergeCell ref="B204:B207"/>
    <mergeCell ref="C204:C207"/>
    <mergeCell ref="D204:D207"/>
    <mergeCell ref="H204:H207"/>
    <mergeCell ref="J217:J220"/>
    <mergeCell ref="K217:K220"/>
    <mergeCell ref="N217:N220"/>
    <mergeCell ref="P217:P220"/>
    <mergeCell ref="S217:S220"/>
    <mergeCell ref="U217:U220"/>
    <mergeCell ref="K204:K207"/>
    <mergeCell ref="N204:N207"/>
    <mergeCell ref="P204:P207"/>
    <mergeCell ref="S204:S207"/>
    <mergeCell ref="U204:U206"/>
    <mergeCell ref="J204:J207"/>
    <mergeCell ref="K222:K225"/>
    <mergeCell ref="N222:N225"/>
    <mergeCell ref="P222:P225"/>
    <mergeCell ref="Q222:Q225"/>
    <mergeCell ref="S222:S225"/>
    <mergeCell ref="U222:U224"/>
    <mergeCell ref="A222:A226"/>
    <mergeCell ref="B222:B225"/>
    <mergeCell ref="C222:C225"/>
    <mergeCell ref="D222:D225"/>
    <mergeCell ref="H222:H225"/>
    <mergeCell ref="J222:J225"/>
    <mergeCell ref="K237:K240"/>
    <mergeCell ref="N237:N240"/>
    <mergeCell ref="P237:P240"/>
    <mergeCell ref="Q237:Q240"/>
    <mergeCell ref="S237:S240"/>
    <mergeCell ref="U237:U239"/>
    <mergeCell ref="A237:A241"/>
    <mergeCell ref="B237:B240"/>
    <mergeCell ref="C237:C240"/>
    <mergeCell ref="D237:D242"/>
    <mergeCell ref="H237:H240"/>
    <mergeCell ref="J237:J240"/>
    <mergeCell ref="U244:U246"/>
    <mergeCell ref="A253:T253"/>
    <mergeCell ref="A254:A258"/>
    <mergeCell ref="B254:B257"/>
    <mergeCell ref="C254:C257"/>
    <mergeCell ref="D254:D258"/>
    <mergeCell ref="H254:H257"/>
    <mergeCell ref="J254:J257"/>
    <mergeCell ref="K254:K257"/>
    <mergeCell ref="N254:N257"/>
    <mergeCell ref="K244:K247"/>
    <mergeCell ref="N244:N247"/>
    <mergeCell ref="P244:P247"/>
    <mergeCell ref="Q244:Q247"/>
    <mergeCell ref="R244:R245"/>
    <mergeCell ref="S244:S247"/>
    <mergeCell ref="A244:A248"/>
    <mergeCell ref="B244:B247"/>
    <mergeCell ref="C244:C247"/>
    <mergeCell ref="D244:D246"/>
    <mergeCell ref="H244:H247"/>
    <mergeCell ref="J244:J247"/>
    <mergeCell ref="O254:O257"/>
    <mergeCell ref="P254:P257"/>
    <mergeCell ref="A279:E279"/>
    <mergeCell ref="J271:J273"/>
    <mergeCell ref="K271:K273"/>
    <mergeCell ref="N271:N273"/>
    <mergeCell ref="P271:P273"/>
    <mergeCell ref="Q271:Q273"/>
    <mergeCell ref="R271:R272"/>
    <mergeCell ref="A265:E265"/>
    <mergeCell ref="A266:T266"/>
    <mergeCell ref="A267:A269"/>
    <mergeCell ref="B267:B269"/>
    <mergeCell ref="C267:C269"/>
    <mergeCell ref="D267:D269"/>
    <mergeCell ref="H267:H269"/>
    <mergeCell ref="J267:J269"/>
    <mergeCell ref="K267:K269"/>
    <mergeCell ref="N267:N269"/>
    <mergeCell ref="P267:P269"/>
    <mergeCell ref="Q267:Q269"/>
    <mergeCell ref="S267:S269"/>
    <mergeCell ref="A27:D27"/>
    <mergeCell ref="U267:U268"/>
    <mergeCell ref="A271:A276"/>
    <mergeCell ref="B271:B273"/>
    <mergeCell ref="C271:C273"/>
    <mergeCell ref="D271:D276"/>
    <mergeCell ref="H271:H273"/>
    <mergeCell ref="S271:S273"/>
    <mergeCell ref="U271:U272"/>
    <mergeCell ref="Q254:Q257"/>
    <mergeCell ref="S254:S257"/>
    <mergeCell ref="U254:U256"/>
    <mergeCell ref="A260:A263"/>
    <mergeCell ref="B260:B262"/>
    <mergeCell ref="C260:C262"/>
    <mergeCell ref="D260:D263"/>
    <mergeCell ref="H260:H262"/>
    <mergeCell ref="U260:U261"/>
    <mergeCell ref="J260:J262"/>
    <mergeCell ref="K260:K262"/>
    <mergeCell ref="N260:N262"/>
    <mergeCell ref="P260:P262"/>
    <mergeCell ref="Q260:Q262"/>
    <mergeCell ref="S260:S262"/>
  </mergeCells>
  <pageMargins left="0.25" right="0.25" top="0.75" bottom="0.75" header="0.3" footer="0.3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Y63"/>
  <sheetViews>
    <sheetView topLeftCell="C19" zoomScaleNormal="100" workbookViewId="0">
      <selection activeCell="H2" sqref="H1:U1048576"/>
    </sheetView>
  </sheetViews>
  <sheetFormatPr defaultColWidth="8.7109375" defaultRowHeight="18.75"/>
  <cols>
    <col min="1" max="5" width="22.7109375" style="142" customWidth="1"/>
    <col min="6" max="6" width="7.28515625" style="142" customWidth="1"/>
    <col min="7" max="7" width="8" style="142" customWidth="1"/>
    <col min="8" max="8" width="6.7109375" style="142" customWidth="1"/>
    <col min="9" max="9" width="3.7109375" style="142" customWidth="1"/>
    <col min="10" max="10" width="3.42578125" style="142" customWidth="1"/>
    <col min="11" max="14" width="4.28515625" style="142" customWidth="1"/>
    <col min="15" max="15" width="4.7109375" style="142" customWidth="1"/>
    <col min="16" max="20" width="4.28515625" style="142" customWidth="1"/>
    <col min="21" max="21" width="9.7109375" style="142" customWidth="1"/>
    <col min="22" max="22" width="8.7109375" style="138"/>
    <col min="23" max="23" width="9.42578125" style="138" bestFit="1" customWidth="1"/>
    <col min="24" max="16384" width="8.7109375" style="138"/>
  </cols>
  <sheetData>
    <row r="1" spans="1:25" customFormat="1" ht="21">
      <c r="A1" s="1221" t="s">
        <v>41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1221"/>
      <c r="P1" s="1221"/>
      <c r="Q1" s="1221"/>
      <c r="R1" s="1221"/>
      <c r="S1" s="1221"/>
      <c r="T1" s="1221"/>
      <c r="U1" s="1221"/>
    </row>
    <row r="2" spans="1:25" customFormat="1" ht="21">
      <c r="A2" s="1222" t="s">
        <v>1451</v>
      </c>
      <c r="B2" s="1222"/>
      <c r="C2" s="1222"/>
      <c r="D2" s="1222"/>
      <c r="E2" s="27"/>
    </row>
    <row r="3" spans="1:25">
      <c r="A3" s="216" t="s">
        <v>1319</v>
      </c>
      <c r="B3" s="216"/>
      <c r="C3" s="216"/>
      <c r="D3" s="216"/>
      <c r="E3" s="216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</row>
    <row r="4" spans="1:25">
      <c r="A4" s="1774" t="s">
        <v>44</v>
      </c>
      <c r="B4" s="1774" t="s">
        <v>45</v>
      </c>
      <c r="C4" s="1774" t="s">
        <v>46</v>
      </c>
      <c r="D4" s="1774" t="s">
        <v>47</v>
      </c>
      <c r="E4" s="1775" t="s">
        <v>48</v>
      </c>
      <c r="F4" s="1776"/>
      <c r="G4" s="1777"/>
      <c r="H4" s="1774" t="s">
        <v>49</v>
      </c>
      <c r="I4" s="1774" t="s">
        <v>50</v>
      </c>
      <c r="J4" s="1774"/>
      <c r="K4" s="1774"/>
      <c r="L4" s="1774"/>
      <c r="M4" s="1774"/>
      <c r="N4" s="1774"/>
      <c r="O4" s="1774"/>
      <c r="P4" s="1774"/>
      <c r="Q4" s="1774"/>
      <c r="R4" s="1774"/>
      <c r="S4" s="1774"/>
      <c r="T4" s="1774"/>
      <c r="U4" s="1778" t="s">
        <v>153</v>
      </c>
    </row>
    <row r="5" spans="1:25">
      <c r="A5" s="1774"/>
      <c r="B5" s="1774"/>
      <c r="C5" s="1774"/>
      <c r="D5" s="1774"/>
      <c r="E5" s="1778" t="s">
        <v>52</v>
      </c>
      <c r="F5" s="1774" t="s">
        <v>53</v>
      </c>
      <c r="G5" s="1774" t="s">
        <v>54</v>
      </c>
      <c r="H5" s="1774"/>
      <c r="I5" s="1774" t="s">
        <v>55</v>
      </c>
      <c r="J5" s="1774" t="s">
        <v>56</v>
      </c>
      <c r="K5" s="1774" t="s">
        <v>57</v>
      </c>
      <c r="L5" s="1774" t="s">
        <v>58</v>
      </c>
      <c r="M5" s="1774" t="s">
        <v>59</v>
      </c>
      <c r="N5" s="1774" t="s">
        <v>60</v>
      </c>
      <c r="O5" s="1774" t="s">
        <v>61</v>
      </c>
      <c r="P5" s="1774" t="s">
        <v>62</v>
      </c>
      <c r="Q5" s="1774" t="s">
        <v>63</v>
      </c>
      <c r="R5" s="1774" t="s">
        <v>64</v>
      </c>
      <c r="S5" s="1774" t="s">
        <v>65</v>
      </c>
      <c r="T5" s="1774" t="s">
        <v>66</v>
      </c>
      <c r="U5" s="1779"/>
    </row>
    <row r="6" spans="1:25">
      <c r="A6" s="1774"/>
      <c r="B6" s="1774"/>
      <c r="C6" s="1774"/>
      <c r="D6" s="1774"/>
      <c r="E6" s="1780"/>
      <c r="F6" s="1774"/>
      <c r="G6" s="1774"/>
      <c r="H6" s="1774"/>
      <c r="I6" s="1774"/>
      <c r="J6" s="1774"/>
      <c r="K6" s="1774"/>
      <c r="L6" s="1774"/>
      <c r="M6" s="1774"/>
      <c r="N6" s="1774"/>
      <c r="O6" s="1774"/>
      <c r="P6" s="1774"/>
      <c r="Q6" s="1774"/>
      <c r="R6" s="1774"/>
      <c r="S6" s="1774"/>
      <c r="T6" s="1774"/>
      <c r="U6" s="1780"/>
    </row>
    <row r="7" spans="1:25" ht="31.5" customHeight="1">
      <c r="A7" s="1770" t="s">
        <v>1320</v>
      </c>
      <c r="B7" s="1770"/>
      <c r="C7" s="1770"/>
      <c r="D7" s="1770"/>
      <c r="E7" s="1770"/>
      <c r="F7" s="1770"/>
      <c r="G7" s="1770"/>
      <c r="H7" s="1770"/>
      <c r="I7" s="1770"/>
      <c r="J7" s="1770"/>
      <c r="K7" s="1770"/>
      <c r="L7" s="1770"/>
      <c r="M7" s="1770"/>
      <c r="N7" s="1770"/>
      <c r="O7" s="1770"/>
      <c r="P7" s="1770"/>
      <c r="Q7" s="1770"/>
      <c r="R7" s="1770"/>
      <c r="S7" s="1770"/>
      <c r="T7" s="1770"/>
      <c r="U7" s="1771"/>
    </row>
    <row r="8" spans="1:25">
      <c r="A8" s="1772" t="s">
        <v>1321</v>
      </c>
      <c r="B8" s="1297" t="s">
        <v>1322</v>
      </c>
      <c r="C8" s="1297" t="s">
        <v>1323</v>
      </c>
      <c r="D8" s="1297" t="s">
        <v>1324</v>
      </c>
      <c r="E8" s="536" t="s">
        <v>1325</v>
      </c>
      <c r="F8" s="537">
        <v>1000</v>
      </c>
      <c r="G8" s="1334" t="s">
        <v>1326</v>
      </c>
      <c r="H8" s="1334" t="s">
        <v>1327</v>
      </c>
      <c r="I8" s="1261"/>
      <c r="J8" s="1261"/>
      <c r="K8" s="1766"/>
      <c r="L8" s="1766">
        <v>4240</v>
      </c>
      <c r="M8" s="1303"/>
      <c r="N8" s="1766"/>
      <c r="O8" s="1766">
        <v>5760</v>
      </c>
      <c r="P8" s="1303"/>
      <c r="Q8" s="1766"/>
      <c r="R8" s="1261"/>
      <c r="S8" s="1261"/>
      <c r="T8" s="1261"/>
      <c r="U8" s="385" t="s">
        <v>282</v>
      </c>
    </row>
    <row r="9" spans="1:25" ht="56.25">
      <c r="A9" s="1773"/>
      <c r="B9" s="1309"/>
      <c r="C9" s="1309"/>
      <c r="D9" s="1309"/>
      <c r="E9" s="534" t="s">
        <v>1328</v>
      </c>
      <c r="F9" s="538">
        <v>3240</v>
      </c>
      <c r="G9" s="1335"/>
      <c r="H9" s="1335"/>
      <c r="I9" s="1763"/>
      <c r="J9" s="1763"/>
      <c r="K9" s="1767"/>
      <c r="L9" s="1767"/>
      <c r="M9" s="1305"/>
      <c r="N9" s="1767"/>
      <c r="O9" s="1767"/>
      <c r="P9" s="1305"/>
      <c r="Q9" s="1767"/>
      <c r="R9" s="1763"/>
      <c r="S9" s="1763"/>
      <c r="T9" s="1763"/>
      <c r="U9" s="153"/>
    </row>
    <row r="10" spans="1:25" ht="75">
      <c r="A10" s="1773"/>
      <c r="B10" s="1309"/>
      <c r="C10" s="1309"/>
      <c r="D10" s="1309"/>
      <c r="E10" s="534" t="s">
        <v>1329</v>
      </c>
      <c r="F10" s="538"/>
      <c r="G10" s="1335"/>
      <c r="H10" s="1335"/>
      <c r="I10" s="1763"/>
      <c r="J10" s="1763"/>
      <c r="K10" s="1767"/>
      <c r="L10" s="1767"/>
      <c r="M10" s="1305"/>
      <c r="N10" s="1767"/>
      <c r="O10" s="1767"/>
      <c r="P10" s="1305"/>
      <c r="Q10" s="1767"/>
      <c r="R10" s="1763"/>
      <c r="S10" s="1763"/>
      <c r="T10" s="1763"/>
      <c r="U10" s="153"/>
    </row>
    <row r="11" spans="1:25" ht="37.5">
      <c r="A11" s="1773"/>
      <c r="B11" s="1309"/>
      <c r="C11" s="1309"/>
      <c r="D11" s="1309"/>
      <c r="E11" s="539" t="s">
        <v>1330</v>
      </c>
      <c r="F11" s="540">
        <v>2400</v>
      </c>
      <c r="G11" s="1335"/>
      <c r="H11" s="1335"/>
      <c r="I11" s="1763"/>
      <c r="J11" s="1763"/>
      <c r="K11" s="1767"/>
      <c r="L11" s="1767"/>
      <c r="M11" s="1305"/>
      <c r="N11" s="1767"/>
      <c r="O11" s="1767"/>
      <c r="P11" s="1305"/>
      <c r="Q11" s="1767"/>
      <c r="R11" s="1763"/>
      <c r="S11" s="1763"/>
      <c r="T11" s="1763"/>
      <c r="U11" s="153"/>
    </row>
    <row r="12" spans="1:25" ht="41.25" customHeight="1">
      <c r="A12" s="1773"/>
      <c r="B12" s="1309"/>
      <c r="C12" s="1309"/>
      <c r="D12" s="1309"/>
      <c r="E12" s="541" t="s">
        <v>1331</v>
      </c>
      <c r="F12" s="542">
        <v>3360</v>
      </c>
      <c r="G12" s="1335"/>
      <c r="H12" s="1335"/>
      <c r="I12" s="1763"/>
      <c r="J12" s="1763"/>
      <c r="K12" s="1767"/>
      <c r="L12" s="1767"/>
      <c r="M12" s="1305"/>
      <c r="N12" s="1767"/>
      <c r="O12" s="1767"/>
      <c r="P12" s="1305"/>
      <c r="Q12" s="1767"/>
      <c r="R12" s="1763"/>
      <c r="S12" s="1763"/>
      <c r="T12" s="1763"/>
      <c r="U12" s="153"/>
      <c r="W12" s="145"/>
    </row>
    <row r="13" spans="1:25" ht="34.5">
      <c r="A13" s="543"/>
      <c r="B13" s="544"/>
      <c r="C13" s="544"/>
      <c r="D13" s="544"/>
      <c r="E13" s="545" t="s">
        <v>4</v>
      </c>
      <c r="F13" s="546">
        <f>SUM(F8:F12)</f>
        <v>10000</v>
      </c>
      <c r="G13" s="547"/>
      <c r="H13" s="547"/>
      <c r="I13" s="548"/>
      <c r="J13" s="548"/>
      <c r="K13" s="549"/>
      <c r="L13" s="549">
        <v>4240</v>
      </c>
      <c r="M13" s="550"/>
      <c r="N13" s="549"/>
      <c r="O13" s="549">
        <v>5760</v>
      </c>
      <c r="P13" s="550"/>
      <c r="Q13" s="549"/>
      <c r="R13" s="548"/>
      <c r="S13" s="548"/>
      <c r="T13" s="548"/>
      <c r="U13" s="547" t="s">
        <v>282</v>
      </c>
      <c r="W13" s="145"/>
    </row>
    <row r="14" spans="1:25" ht="93.75">
      <c r="A14" s="551" t="s">
        <v>1452</v>
      </c>
      <c r="B14" s="552" t="s">
        <v>1333</v>
      </c>
      <c r="C14" s="553" t="s">
        <v>1334</v>
      </c>
      <c r="D14" s="553" t="s">
        <v>1335</v>
      </c>
      <c r="E14" s="385" t="s">
        <v>1336</v>
      </c>
      <c r="F14" s="554">
        <v>1600</v>
      </c>
      <c r="G14" s="1768" t="s">
        <v>1337</v>
      </c>
      <c r="H14" s="1334" t="s">
        <v>1338</v>
      </c>
      <c r="I14" s="1261"/>
      <c r="J14" s="1261"/>
      <c r="K14" s="1261"/>
      <c r="L14" s="1261"/>
      <c r="M14" s="1261"/>
      <c r="N14" s="1766">
        <v>2450</v>
      </c>
      <c r="O14" s="1261"/>
      <c r="P14" s="1261"/>
      <c r="Q14" s="1261"/>
      <c r="R14" s="1766">
        <v>2450</v>
      </c>
      <c r="S14" s="1261"/>
      <c r="T14" s="1261"/>
      <c r="U14" s="1334" t="s">
        <v>1339</v>
      </c>
      <c r="Y14" s="138">
        <v>800</v>
      </c>
    </row>
    <row r="15" spans="1:25" ht="75">
      <c r="A15" s="555"/>
      <c r="B15" s="556"/>
      <c r="C15" s="556"/>
      <c r="D15" s="556"/>
      <c r="E15" s="153" t="s">
        <v>1340</v>
      </c>
      <c r="F15" s="152">
        <v>800</v>
      </c>
      <c r="G15" s="1769"/>
      <c r="H15" s="1335"/>
      <c r="I15" s="1763"/>
      <c r="J15" s="1763"/>
      <c r="K15" s="1763"/>
      <c r="L15" s="1763"/>
      <c r="M15" s="1763"/>
      <c r="N15" s="1767"/>
      <c r="O15" s="1763"/>
      <c r="P15" s="1763"/>
      <c r="Q15" s="1763"/>
      <c r="R15" s="1767"/>
      <c r="S15" s="1763"/>
      <c r="T15" s="1763"/>
      <c r="U15" s="1335"/>
      <c r="Y15" s="138">
        <v>400</v>
      </c>
    </row>
    <row r="16" spans="1:25" ht="56.25">
      <c r="A16" s="555"/>
      <c r="B16" s="556"/>
      <c r="C16" s="556"/>
      <c r="D16" s="556"/>
      <c r="E16" s="153" t="s">
        <v>1341</v>
      </c>
      <c r="F16" s="557">
        <v>2500</v>
      </c>
      <c r="G16" s="1769"/>
      <c r="H16" s="1335"/>
      <c r="I16" s="1763"/>
      <c r="J16" s="1763"/>
      <c r="K16" s="1763"/>
      <c r="L16" s="1763"/>
      <c r="M16" s="1763"/>
      <c r="N16" s="1767"/>
      <c r="O16" s="1763"/>
      <c r="P16" s="1763"/>
      <c r="Q16" s="1763"/>
      <c r="R16" s="1767"/>
      <c r="S16" s="1763"/>
      <c r="T16" s="1763"/>
      <c r="U16" s="1335"/>
      <c r="Y16" s="138">
        <v>1250</v>
      </c>
    </row>
    <row r="17" spans="1:21" ht="26.25">
      <c r="A17" s="558"/>
      <c r="B17" s="559"/>
      <c r="C17" s="560"/>
      <c r="D17" s="560"/>
      <c r="E17" s="561" t="s">
        <v>4</v>
      </c>
      <c r="F17" s="562">
        <f>SUM(F14:F16)</f>
        <v>4900</v>
      </c>
      <c r="G17" s="563"/>
      <c r="H17" s="564"/>
      <c r="I17" s="564"/>
      <c r="J17" s="564"/>
      <c r="K17" s="564"/>
      <c r="L17" s="564"/>
      <c r="M17" s="564"/>
      <c r="N17" s="565">
        <v>2450</v>
      </c>
      <c r="O17" s="565"/>
      <c r="P17" s="565"/>
      <c r="Q17" s="565"/>
      <c r="R17" s="565">
        <v>2450</v>
      </c>
      <c r="S17" s="564"/>
      <c r="T17" s="566"/>
      <c r="U17" s="563" t="s">
        <v>282</v>
      </c>
    </row>
    <row r="18" spans="1:21" ht="37.5">
      <c r="A18" s="567" t="s">
        <v>1342</v>
      </c>
      <c r="B18" s="568" t="s">
        <v>1343</v>
      </c>
      <c r="C18" s="568"/>
      <c r="D18" s="568" t="s">
        <v>1344</v>
      </c>
      <c r="E18" s="569" t="s">
        <v>201</v>
      </c>
      <c r="F18" s="546"/>
      <c r="G18" s="570"/>
      <c r="H18" s="571"/>
      <c r="I18" s="571"/>
      <c r="J18" s="571"/>
      <c r="K18" s="571"/>
      <c r="L18" s="571"/>
      <c r="M18" s="571"/>
      <c r="N18" s="572"/>
      <c r="O18" s="572"/>
      <c r="P18" s="572"/>
      <c r="Q18" s="572"/>
      <c r="R18" s="572"/>
      <c r="S18" s="571"/>
      <c r="T18" s="573"/>
      <c r="U18" s="569"/>
    </row>
    <row r="19" spans="1:21" ht="93.75">
      <c r="A19" s="574" t="s">
        <v>1345</v>
      </c>
      <c r="B19" s="385" t="s">
        <v>1346</v>
      </c>
      <c r="C19" s="385" t="s">
        <v>1347</v>
      </c>
      <c r="D19" s="385" t="s">
        <v>1348</v>
      </c>
      <c r="E19" s="385" t="s">
        <v>1349</v>
      </c>
      <c r="F19" s="554">
        <v>4800</v>
      </c>
      <c r="G19" s="385" t="s">
        <v>1350</v>
      </c>
      <c r="H19" s="385" t="s">
        <v>1338</v>
      </c>
      <c r="I19" s="1261"/>
      <c r="J19" s="1261"/>
      <c r="K19" s="1261"/>
      <c r="L19" s="1261"/>
      <c r="M19" s="1261"/>
      <c r="N19" s="1764">
        <v>7200</v>
      </c>
      <c r="O19" s="1261"/>
      <c r="P19" s="1261"/>
      <c r="Q19" s="1766"/>
      <c r="R19" s="1766"/>
      <c r="S19" s="1261"/>
      <c r="T19" s="1261"/>
      <c r="U19" s="1334" t="s">
        <v>218</v>
      </c>
    </row>
    <row r="20" spans="1:21" ht="76.5" customHeight="1">
      <c r="A20" s="575"/>
      <c r="B20" s="153"/>
      <c r="C20" s="153"/>
      <c r="D20" s="153"/>
      <c r="E20" s="153" t="s">
        <v>1351</v>
      </c>
      <c r="F20" s="557">
        <v>2400</v>
      </c>
      <c r="G20" s="153"/>
      <c r="H20" s="153"/>
      <c r="I20" s="1763"/>
      <c r="J20" s="1763"/>
      <c r="K20" s="1763"/>
      <c r="L20" s="1763"/>
      <c r="M20" s="1763"/>
      <c r="N20" s="1765"/>
      <c r="O20" s="1763"/>
      <c r="P20" s="1763"/>
      <c r="Q20" s="1767"/>
      <c r="R20" s="1767"/>
      <c r="S20" s="1763"/>
      <c r="T20" s="1763"/>
      <c r="U20" s="1335"/>
    </row>
    <row r="21" spans="1:21" ht="45.75" customHeight="1">
      <c r="A21" s="576"/>
      <c r="B21" s="577"/>
      <c r="C21" s="577"/>
      <c r="D21" s="578"/>
      <c r="E21" s="579" t="s">
        <v>4</v>
      </c>
      <c r="F21" s="546">
        <f>SUM(F19:F20)</f>
        <v>7200</v>
      </c>
      <c r="G21" s="580" t="s">
        <v>1332</v>
      </c>
      <c r="H21" s="577"/>
      <c r="I21" s="581"/>
      <c r="J21" s="582"/>
      <c r="K21" s="582"/>
      <c r="L21" s="582"/>
      <c r="M21" s="582"/>
      <c r="N21" s="582">
        <v>7200</v>
      </c>
      <c r="O21" s="582"/>
      <c r="P21" s="582"/>
      <c r="Q21" s="582"/>
      <c r="R21" s="582"/>
      <c r="S21" s="582"/>
      <c r="T21" s="582"/>
      <c r="U21" s="547" t="s">
        <v>218</v>
      </c>
    </row>
    <row r="22" spans="1:21">
      <c r="A22" s="583" t="s">
        <v>1352</v>
      </c>
      <c r="B22" s="584"/>
      <c r="C22" s="584"/>
      <c r="D22" s="102"/>
      <c r="E22" s="383"/>
      <c r="F22" s="585"/>
      <c r="G22" s="382"/>
      <c r="H22" s="584"/>
      <c r="I22" s="586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382"/>
    </row>
    <row r="23" spans="1:21" ht="56.25">
      <c r="A23" s="1757" t="s">
        <v>1353</v>
      </c>
      <c r="B23" s="1760" t="s">
        <v>1354</v>
      </c>
      <c r="C23" s="1760" t="s">
        <v>1355</v>
      </c>
      <c r="D23" s="1760" t="s">
        <v>1356</v>
      </c>
      <c r="E23" s="588" t="s">
        <v>1357</v>
      </c>
      <c r="F23" s="554">
        <v>3200</v>
      </c>
      <c r="G23" s="589"/>
      <c r="H23" s="554"/>
      <c r="I23" s="1303"/>
      <c r="J23" s="1754"/>
      <c r="K23" s="1754"/>
      <c r="L23" s="1754"/>
      <c r="M23" s="590">
        <v>1600</v>
      </c>
      <c r="N23" s="1754"/>
      <c r="O23" s="1754"/>
      <c r="P23" s="1754"/>
      <c r="Q23" s="1754"/>
      <c r="R23" s="590">
        <v>1600</v>
      </c>
      <c r="S23" s="1754"/>
      <c r="T23" s="1754"/>
      <c r="U23" s="1334" t="s">
        <v>218</v>
      </c>
    </row>
    <row r="24" spans="1:21" ht="75">
      <c r="A24" s="1758"/>
      <c r="B24" s="1761"/>
      <c r="C24" s="1761"/>
      <c r="D24" s="1761"/>
      <c r="E24" s="591" t="s">
        <v>1358</v>
      </c>
      <c r="F24" s="542">
        <v>1600</v>
      </c>
      <c r="G24" s="241"/>
      <c r="H24" s="542"/>
      <c r="I24" s="1305"/>
      <c r="J24" s="1755"/>
      <c r="K24" s="1755"/>
      <c r="L24" s="1755"/>
      <c r="M24" s="592">
        <v>800</v>
      </c>
      <c r="N24" s="1755"/>
      <c r="O24" s="1755"/>
      <c r="P24" s="1755"/>
      <c r="Q24" s="1755"/>
      <c r="R24" s="592">
        <v>800</v>
      </c>
      <c r="S24" s="1755"/>
      <c r="T24" s="1755"/>
      <c r="U24" s="1335"/>
    </row>
    <row r="25" spans="1:21" ht="34.5">
      <c r="A25" s="1759"/>
      <c r="B25" s="1762"/>
      <c r="C25" s="1762"/>
      <c r="D25" s="1762"/>
      <c r="E25" s="593" t="s">
        <v>1359</v>
      </c>
      <c r="F25" s="594">
        <v>3000</v>
      </c>
      <c r="G25" s="595"/>
      <c r="H25" s="594"/>
      <c r="I25" s="1304"/>
      <c r="J25" s="1756"/>
      <c r="K25" s="1756"/>
      <c r="L25" s="1756"/>
      <c r="M25" s="596">
        <v>3000</v>
      </c>
      <c r="N25" s="1756"/>
      <c r="O25" s="1756"/>
      <c r="P25" s="1756"/>
      <c r="Q25" s="1756"/>
      <c r="R25" s="597"/>
      <c r="S25" s="1756"/>
      <c r="T25" s="1756"/>
      <c r="U25" s="1336"/>
    </row>
    <row r="26" spans="1:21" ht="66" customHeight="1">
      <c r="A26" s="386"/>
      <c r="B26" s="598"/>
      <c r="C26" s="598"/>
      <c r="D26" s="599"/>
      <c r="E26" s="600" t="s">
        <v>1453</v>
      </c>
      <c r="F26" s="594">
        <v>8000</v>
      </c>
      <c r="G26" s="601"/>
      <c r="H26" s="594"/>
      <c r="I26" s="234"/>
      <c r="J26" s="384"/>
      <c r="K26" s="384"/>
      <c r="L26" s="384"/>
      <c r="M26" s="384">
        <v>4000</v>
      </c>
      <c r="N26" s="384"/>
      <c r="O26" s="384"/>
      <c r="P26" s="384"/>
      <c r="Q26" s="384"/>
      <c r="R26" s="384">
        <v>4000</v>
      </c>
      <c r="S26" s="384"/>
      <c r="T26" s="384"/>
      <c r="U26" s="248"/>
    </row>
    <row r="27" spans="1:21" ht="34.5">
      <c r="A27" s="576"/>
      <c r="B27" s="577"/>
      <c r="C27" s="577"/>
      <c r="D27" s="578"/>
      <c r="E27" s="579" t="s">
        <v>4</v>
      </c>
      <c r="F27" s="546">
        <f>F23+F24+F25+F26</f>
        <v>15800</v>
      </c>
      <c r="G27" s="580"/>
      <c r="H27" s="577"/>
      <c r="I27" s="581"/>
      <c r="J27" s="582"/>
      <c r="K27" s="582"/>
      <c r="L27" s="582"/>
      <c r="M27" s="582">
        <f>M23+M24+M25+M26</f>
        <v>9400</v>
      </c>
      <c r="N27" s="582"/>
      <c r="O27" s="582"/>
      <c r="P27" s="582"/>
      <c r="Q27" s="582"/>
      <c r="R27" s="582">
        <f>R23+R24+R26</f>
        <v>6400</v>
      </c>
      <c r="S27" s="582"/>
      <c r="T27" s="582"/>
      <c r="U27" s="547" t="s">
        <v>1360</v>
      </c>
    </row>
    <row r="28" spans="1:21">
      <c r="A28" s="602" t="s">
        <v>1361</v>
      </c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4"/>
    </row>
    <row r="29" spans="1:21" ht="93.75">
      <c r="A29" s="151" t="s">
        <v>1362</v>
      </c>
      <c r="B29" s="102" t="s">
        <v>1363</v>
      </c>
      <c r="C29" s="102" t="s">
        <v>1364</v>
      </c>
      <c r="D29" s="102" t="s">
        <v>1365</v>
      </c>
      <c r="E29" s="102"/>
      <c r="F29" s="605">
        <v>216000</v>
      </c>
      <c r="G29" s="382" t="s">
        <v>1337</v>
      </c>
      <c r="H29" s="102" t="s">
        <v>1366</v>
      </c>
      <c r="I29" s="606">
        <v>18000</v>
      </c>
      <c r="J29" s="606">
        <v>18000</v>
      </c>
      <c r="K29" s="606">
        <v>18000</v>
      </c>
      <c r="L29" s="606">
        <v>18000</v>
      </c>
      <c r="M29" s="606">
        <v>18000</v>
      </c>
      <c r="N29" s="606">
        <v>18000</v>
      </c>
      <c r="O29" s="606">
        <v>18000</v>
      </c>
      <c r="P29" s="606">
        <v>18000</v>
      </c>
      <c r="Q29" s="606">
        <v>18000</v>
      </c>
      <c r="R29" s="606">
        <v>18000</v>
      </c>
      <c r="S29" s="606">
        <v>18000</v>
      </c>
      <c r="T29" s="606">
        <v>18000</v>
      </c>
      <c r="U29" s="80" t="s">
        <v>1367</v>
      </c>
    </row>
    <row r="30" spans="1:21">
      <c r="A30" s="576"/>
      <c r="B30" s="577"/>
      <c r="C30" s="577"/>
      <c r="D30" s="578"/>
      <c r="E30" s="579" t="s">
        <v>4</v>
      </c>
      <c r="F30" s="546">
        <f>SUM(F29)</f>
        <v>216000</v>
      </c>
      <c r="G30" s="580"/>
      <c r="H30" s="577"/>
      <c r="I30" s="581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47"/>
    </row>
    <row r="31" spans="1:21">
      <c r="A31" s="1750" t="s">
        <v>1368</v>
      </c>
      <c r="B31" s="1751"/>
      <c r="C31" s="607"/>
      <c r="D31" s="607"/>
      <c r="E31" s="607"/>
      <c r="F31" s="607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7"/>
      <c r="R31" s="607"/>
      <c r="S31" s="607"/>
      <c r="T31" s="607"/>
      <c r="U31" s="608"/>
    </row>
    <row r="32" spans="1:21" ht="20.25" customHeight="1">
      <c r="A32" s="1752" t="s">
        <v>1369</v>
      </c>
      <c r="B32" s="1753"/>
      <c r="C32" s="1753"/>
      <c r="D32" s="1753"/>
      <c r="E32" s="609"/>
      <c r="F32" s="609"/>
      <c r="G32" s="609"/>
      <c r="H32" s="609"/>
      <c r="I32" s="609"/>
      <c r="J32" s="609"/>
      <c r="K32" s="609"/>
      <c r="L32" s="609"/>
      <c r="M32" s="609"/>
      <c r="N32" s="609"/>
      <c r="O32" s="609"/>
      <c r="P32" s="609"/>
      <c r="Q32" s="609"/>
      <c r="R32" s="609"/>
      <c r="S32" s="609"/>
      <c r="T32" s="609"/>
      <c r="U32" s="610"/>
    </row>
    <row r="33" spans="1:21" ht="150">
      <c r="A33" s="151" t="s">
        <v>1370</v>
      </c>
      <c r="B33" s="151" t="s">
        <v>1371</v>
      </c>
      <c r="C33" s="151" t="s">
        <v>1372</v>
      </c>
      <c r="D33" s="151" t="s">
        <v>1373</v>
      </c>
      <c r="E33" s="277" t="s">
        <v>201</v>
      </c>
      <c r="F33" s="278"/>
      <c r="G33" s="278"/>
      <c r="H33" s="278"/>
      <c r="I33" s="611">
        <v>29</v>
      </c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 t="s">
        <v>1374</v>
      </c>
    </row>
    <row r="34" spans="1:21">
      <c r="A34" s="1741" t="s">
        <v>1375</v>
      </c>
      <c r="B34" s="1742"/>
      <c r="C34" s="1742"/>
      <c r="D34" s="1742"/>
      <c r="E34" s="1742"/>
      <c r="F34" s="1742"/>
      <c r="G34" s="1742"/>
      <c r="H34" s="1742"/>
      <c r="I34" s="1745"/>
      <c r="J34" s="1745"/>
      <c r="K34" s="1745"/>
      <c r="L34" s="1745"/>
      <c r="M34" s="1745"/>
      <c r="N34" s="1745"/>
      <c r="O34" s="1745"/>
      <c r="P34" s="1745"/>
      <c r="Q34" s="1745"/>
      <c r="R34" s="1745"/>
      <c r="S34" s="1745"/>
      <c r="T34" s="1745"/>
      <c r="U34" s="1743"/>
    </row>
    <row r="35" spans="1:21">
      <c r="A35" s="1295" t="s">
        <v>1376</v>
      </c>
      <c r="B35" s="1295" t="s">
        <v>1377</v>
      </c>
      <c r="C35" s="1297" t="s">
        <v>1378</v>
      </c>
      <c r="D35" s="146" t="s">
        <v>1379</v>
      </c>
      <c r="E35" s="612" t="s">
        <v>1380</v>
      </c>
      <c r="F35" s="613">
        <v>25000</v>
      </c>
      <c r="G35" s="146"/>
      <c r="H35" s="614"/>
      <c r="I35" s="146"/>
      <c r="J35" s="146"/>
      <c r="K35" s="146"/>
      <c r="L35" s="146"/>
      <c r="M35" s="614">
        <v>25000</v>
      </c>
      <c r="N35" s="146"/>
      <c r="O35" s="146"/>
      <c r="P35" s="146"/>
      <c r="Q35" s="146"/>
      <c r="R35" s="146"/>
      <c r="S35" s="146"/>
      <c r="T35" s="146"/>
      <c r="U35" s="612"/>
    </row>
    <row r="36" spans="1:21" ht="56.25">
      <c r="A36" s="1308"/>
      <c r="B36" s="1308"/>
      <c r="C36" s="1309"/>
      <c r="D36" s="147"/>
      <c r="E36" s="615" t="s">
        <v>1381</v>
      </c>
      <c r="F36" s="616">
        <v>11520</v>
      </c>
      <c r="G36" s="147"/>
      <c r="H36" s="535"/>
      <c r="I36" s="147"/>
      <c r="J36" s="147"/>
      <c r="K36" s="147"/>
      <c r="L36" s="147"/>
      <c r="M36" s="535">
        <v>11520</v>
      </c>
      <c r="N36" s="147"/>
      <c r="O36" s="147"/>
      <c r="P36" s="147"/>
      <c r="Q36" s="147"/>
      <c r="R36" s="147"/>
      <c r="S36" s="147"/>
      <c r="T36" s="147"/>
      <c r="U36" s="617"/>
    </row>
    <row r="37" spans="1:21" ht="37.5">
      <c r="A37" s="1308"/>
      <c r="B37" s="1308"/>
      <c r="C37" s="1309"/>
      <c r="D37" s="147"/>
      <c r="E37" s="643" t="s">
        <v>1382</v>
      </c>
      <c r="F37" s="618">
        <v>28000</v>
      </c>
      <c r="G37" s="147"/>
      <c r="H37" s="535"/>
      <c r="I37" s="147"/>
      <c r="J37" s="147"/>
      <c r="K37" s="147"/>
      <c r="L37" s="147"/>
      <c r="M37" s="535">
        <v>28000</v>
      </c>
      <c r="N37" s="147"/>
      <c r="O37" s="147"/>
      <c r="P37" s="147"/>
      <c r="Q37" s="147"/>
      <c r="R37" s="147"/>
      <c r="S37" s="147"/>
      <c r="T37" s="147"/>
      <c r="U37" s="617"/>
    </row>
    <row r="38" spans="1:21">
      <c r="A38" s="619"/>
      <c r="B38" s="619"/>
      <c r="C38" s="620"/>
      <c r="D38" s="282"/>
      <c r="E38" s="620" t="s">
        <v>4</v>
      </c>
      <c r="F38" s="621">
        <f>F35+F36+F37</f>
        <v>64520</v>
      </c>
      <c r="G38" s="282"/>
      <c r="H38" s="622">
        <v>22313</v>
      </c>
      <c r="I38" s="282"/>
      <c r="J38" s="282"/>
      <c r="K38" s="282"/>
      <c r="L38" s="282"/>
      <c r="M38" s="623">
        <v>64520</v>
      </c>
      <c r="N38" s="282"/>
      <c r="O38" s="282"/>
      <c r="P38" s="282"/>
      <c r="Q38" s="282"/>
      <c r="R38" s="282"/>
      <c r="S38" s="282"/>
      <c r="T38" s="282"/>
      <c r="U38" s="620" t="s">
        <v>282</v>
      </c>
    </row>
    <row r="39" spans="1:21">
      <c r="A39" s="1747" t="s">
        <v>1384</v>
      </c>
      <c r="B39" s="1748"/>
      <c r="C39" s="1748"/>
      <c r="D39" s="1748"/>
      <c r="E39" s="1748"/>
      <c r="F39" s="1748"/>
      <c r="G39" s="1748"/>
      <c r="H39" s="1748"/>
      <c r="I39" s="1748"/>
      <c r="J39" s="1748"/>
      <c r="K39" s="1748"/>
      <c r="L39" s="1748"/>
      <c r="M39" s="1748"/>
      <c r="N39" s="1748"/>
      <c r="O39" s="1748"/>
      <c r="P39" s="1748"/>
      <c r="Q39" s="1748"/>
      <c r="R39" s="1748"/>
      <c r="S39" s="1748"/>
      <c r="T39" s="1748"/>
      <c r="U39" s="1749"/>
    </row>
    <row r="40" spans="1:21" ht="56.25">
      <c r="A40" s="1295" t="s">
        <v>1385</v>
      </c>
      <c r="B40" s="1295" t="s">
        <v>1386</v>
      </c>
      <c r="C40" s="1297" t="s">
        <v>1387</v>
      </c>
      <c r="D40" s="624" t="s">
        <v>637</v>
      </c>
      <c r="E40" s="625" t="s">
        <v>1388</v>
      </c>
      <c r="F40" s="613">
        <v>8400</v>
      </c>
      <c r="G40" s="146"/>
      <c r="H40" s="614"/>
      <c r="I40" s="146"/>
      <c r="J40" s="146"/>
      <c r="K40" s="146"/>
      <c r="L40" s="146"/>
      <c r="M40" s="614"/>
      <c r="N40" s="146"/>
      <c r="O40" s="146"/>
      <c r="P40" s="146"/>
      <c r="Q40" s="146"/>
      <c r="R40" s="146"/>
      <c r="S40" s="146">
        <v>8400</v>
      </c>
      <c r="T40" s="146"/>
      <c r="U40" s="612" t="s">
        <v>282</v>
      </c>
    </row>
    <row r="41" spans="1:21" ht="37.5">
      <c r="A41" s="1308"/>
      <c r="B41" s="1308"/>
      <c r="C41" s="1309"/>
      <c r="D41" s="147"/>
      <c r="E41" s="626" t="s">
        <v>1389</v>
      </c>
      <c r="F41" s="618">
        <v>4320</v>
      </c>
      <c r="G41" s="147"/>
      <c r="H41" s="535"/>
      <c r="I41" s="147"/>
      <c r="J41" s="147"/>
      <c r="K41" s="147"/>
      <c r="L41" s="147"/>
      <c r="M41" s="535"/>
      <c r="N41" s="147"/>
      <c r="O41" s="147"/>
      <c r="P41" s="147"/>
      <c r="Q41" s="147"/>
      <c r="R41" s="147"/>
      <c r="S41" s="147">
        <v>4320</v>
      </c>
      <c r="T41" s="147"/>
      <c r="U41" s="617"/>
    </row>
    <row r="42" spans="1:21">
      <c r="A42" s="1308"/>
      <c r="B42" s="1308"/>
      <c r="C42" s="1309"/>
      <c r="D42" s="147"/>
      <c r="E42" s="626"/>
      <c r="F42" s="618"/>
      <c r="G42" s="147"/>
      <c r="H42" s="535"/>
      <c r="I42" s="147"/>
      <c r="J42" s="147"/>
      <c r="K42" s="147"/>
      <c r="L42" s="147"/>
      <c r="M42" s="535"/>
      <c r="N42" s="147"/>
      <c r="O42" s="147"/>
      <c r="P42" s="147"/>
      <c r="Q42" s="147"/>
      <c r="R42" s="147"/>
      <c r="S42" s="147"/>
      <c r="T42" s="147"/>
      <c r="U42" s="617"/>
    </row>
    <row r="43" spans="1:21">
      <c r="A43" s="1295" t="s">
        <v>1390</v>
      </c>
      <c r="B43" s="1295" t="s">
        <v>1391</v>
      </c>
      <c r="C43" s="149" t="s">
        <v>1392</v>
      </c>
      <c r="D43" s="149" t="s">
        <v>1393</v>
      </c>
      <c r="E43" s="1295" t="s">
        <v>1394</v>
      </c>
      <c r="F43" s="627">
        <v>7000</v>
      </c>
      <c r="G43" s="628"/>
      <c r="H43" s="629"/>
      <c r="I43" s="281"/>
      <c r="J43" s="281"/>
      <c r="K43" s="281"/>
      <c r="L43" s="281"/>
      <c r="M43" s="630"/>
      <c r="N43" s="281"/>
      <c r="O43" s="281"/>
      <c r="P43" s="281"/>
      <c r="Q43" s="281"/>
      <c r="R43" s="281"/>
      <c r="S43" s="146">
        <v>7000</v>
      </c>
      <c r="T43" s="146"/>
      <c r="U43" s="631" t="s">
        <v>282</v>
      </c>
    </row>
    <row r="44" spans="1:21">
      <c r="A44" s="1308"/>
      <c r="B44" s="1308"/>
      <c r="C44" s="1308" t="s">
        <v>1387</v>
      </c>
      <c r="D44" s="150"/>
      <c r="E44" s="1308"/>
      <c r="F44" s="632"/>
      <c r="G44" s="631"/>
      <c r="H44" s="629"/>
      <c r="I44" s="632"/>
      <c r="J44" s="632"/>
      <c r="K44" s="632"/>
      <c r="L44" s="632"/>
      <c r="M44" s="633"/>
      <c r="N44" s="632"/>
      <c r="O44" s="632"/>
      <c r="P44" s="632"/>
      <c r="Q44" s="632"/>
      <c r="R44" s="632"/>
      <c r="S44" s="632"/>
      <c r="T44" s="632"/>
      <c r="U44" s="634"/>
    </row>
    <row r="45" spans="1:21">
      <c r="A45" s="1308"/>
      <c r="B45" s="1308"/>
      <c r="C45" s="1308"/>
      <c r="D45" s="150"/>
      <c r="E45" s="1308" t="s">
        <v>1395</v>
      </c>
      <c r="F45" s="635">
        <v>6000</v>
      </c>
      <c r="G45" s="636"/>
      <c r="H45" s="637"/>
      <c r="I45" s="638"/>
      <c r="J45" s="638"/>
      <c r="K45" s="638"/>
      <c r="L45" s="638"/>
      <c r="M45" s="639"/>
      <c r="N45" s="638"/>
      <c r="O45" s="638"/>
      <c r="P45" s="638"/>
      <c r="Q45" s="638"/>
      <c r="R45" s="638"/>
      <c r="S45" s="638"/>
      <c r="T45" s="638"/>
      <c r="U45" s="640"/>
    </row>
    <row r="46" spans="1:21">
      <c r="A46" s="1308"/>
      <c r="B46" s="1308"/>
      <c r="C46" s="1308"/>
      <c r="D46" s="150"/>
      <c r="E46" s="1308"/>
      <c r="F46" s="638"/>
      <c r="G46" s="636"/>
      <c r="H46" s="637"/>
      <c r="I46" s="638"/>
      <c r="J46" s="638"/>
      <c r="K46" s="638"/>
      <c r="L46" s="638"/>
      <c r="M46" s="639"/>
      <c r="N46" s="638"/>
      <c r="O46" s="638"/>
      <c r="P46" s="638"/>
      <c r="Q46" s="638"/>
      <c r="R46" s="638"/>
      <c r="S46" s="638"/>
      <c r="T46" s="638"/>
      <c r="U46" s="640"/>
    </row>
    <row r="47" spans="1:21" ht="31.5">
      <c r="A47" s="619"/>
      <c r="B47" s="619"/>
      <c r="C47" s="620"/>
      <c r="D47" s="282"/>
      <c r="E47" s="641" t="s">
        <v>4</v>
      </c>
      <c r="F47" s="621">
        <f>F40+F41+F43+F45</f>
        <v>25720</v>
      </c>
      <c r="G47" s="282"/>
      <c r="H47" s="623" t="s">
        <v>1396</v>
      </c>
      <c r="I47" s="282"/>
      <c r="J47" s="282"/>
      <c r="K47" s="282"/>
      <c r="L47" s="282"/>
      <c r="M47" s="623"/>
      <c r="N47" s="282"/>
      <c r="O47" s="282"/>
      <c r="P47" s="282"/>
      <c r="Q47" s="282"/>
      <c r="R47" s="282"/>
      <c r="S47" s="642">
        <v>25720</v>
      </c>
      <c r="T47" s="282"/>
      <c r="U47" s="620" t="s">
        <v>282</v>
      </c>
    </row>
    <row r="48" spans="1:21">
      <c r="A48" s="1741" t="s">
        <v>1397</v>
      </c>
      <c r="B48" s="1742"/>
      <c r="C48" s="1742"/>
      <c r="D48" s="1742"/>
      <c r="E48" s="1742"/>
      <c r="F48" s="1742"/>
      <c r="G48" s="1742"/>
      <c r="H48" s="1742"/>
      <c r="I48" s="1742"/>
      <c r="J48" s="1742"/>
      <c r="K48" s="1742"/>
      <c r="L48" s="1742"/>
      <c r="M48" s="1742"/>
      <c r="N48" s="1742"/>
      <c r="O48" s="1742"/>
      <c r="P48" s="1742"/>
      <c r="Q48" s="1742"/>
      <c r="R48" s="1742"/>
      <c r="S48" s="1742"/>
      <c r="T48" s="1742"/>
      <c r="U48" s="1743"/>
    </row>
    <row r="49" spans="1:21" ht="56.25">
      <c r="A49" s="1295" t="s">
        <v>1398</v>
      </c>
      <c r="B49" s="1295" t="s">
        <v>1399</v>
      </c>
      <c r="C49" s="643" t="s">
        <v>1387</v>
      </c>
      <c r="D49" s="644" t="s">
        <v>1400</v>
      </c>
      <c r="E49" s="643" t="s">
        <v>1401</v>
      </c>
      <c r="F49" s="557">
        <v>9600</v>
      </c>
      <c r="G49" s="147"/>
      <c r="H49" s="535"/>
      <c r="I49" s="146"/>
      <c r="J49" s="146"/>
      <c r="K49" s="146">
        <v>3200</v>
      </c>
      <c r="L49" s="146"/>
      <c r="M49" s="146"/>
      <c r="N49" s="146"/>
      <c r="O49" s="146">
        <v>3200</v>
      </c>
      <c r="P49" s="146"/>
      <c r="Q49" s="146"/>
      <c r="R49" s="146"/>
      <c r="S49" s="146"/>
      <c r="T49" s="146">
        <v>3200</v>
      </c>
      <c r="U49" s="617"/>
    </row>
    <row r="50" spans="1:21" ht="75">
      <c r="A50" s="1308"/>
      <c r="B50" s="1308"/>
      <c r="C50" s="643"/>
      <c r="D50" s="644"/>
      <c r="E50" s="615" t="s">
        <v>1402</v>
      </c>
      <c r="F50" s="540">
        <v>4800</v>
      </c>
      <c r="G50" s="147"/>
      <c r="H50" s="535"/>
      <c r="I50" s="147"/>
      <c r="J50" s="147"/>
      <c r="K50" s="147"/>
      <c r="L50" s="147"/>
      <c r="M50" s="535"/>
      <c r="N50" s="147"/>
      <c r="O50" s="147"/>
      <c r="P50" s="147"/>
      <c r="Q50" s="147"/>
      <c r="R50" s="147"/>
      <c r="S50" s="147"/>
      <c r="T50" s="147"/>
      <c r="U50" s="617"/>
    </row>
    <row r="51" spans="1:21" ht="25.5" customHeight="1">
      <c r="A51" s="619"/>
      <c r="B51" s="619"/>
      <c r="C51" s="620"/>
      <c r="D51" s="282"/>
      <c r="E51" s="620" t="s">
        <v>702</v>
      </c>
      <c r="F51" s="621">
        <f>SUM(F49:F50)</f>
        <v>14400</v>
      </c>
      <c r="G51" s="282"/>
      <c r="H51" s="623" t="s">
        <v>1403</v>
      </c>
      <c r="I51" s="282"/>
      <c r="J51" s="282"/>
      <c r="K51" s="282">
        <v>3200</v>
      </c>
      <c r="L51" s="282"/>
      <c r="M51" s="623"/>
      <c r="N51" s="282"/>
      <c r="O51" s="282">
        <v>3200</v>
      </c>
      <c r="P51" s="282"/>
      <c r="Q51" s="282"/>
      <c r="R51" s="282"/>
      <c r="S51" s="282"/>
      <c r="T51" s="282">
        <v>3200</v>
      </c>
      <c r="U51" s="620" t="s">
        <v>282</v>
      </c>
    </row>
    <row r="52" spans="1:21">
      <c r="A52" s="1744" t="s">
        <v>1404</v>
      </c>
      <c r="B52" s="1745"/>
      <c r="C52" s="1745"/>
      <c r="D52" s="1745"/>
      <c r="E52" s="1745"/>
      <c r="F52" s="1745"/>
      <c r="G52" s="1745"/>
      <c r="H52" s="1745"/>
      <c r="I52" s="1745"/>
      <c r="J52" s="1745"/>
      <c r="K52" s="1745"/>
      <c r="L52" s="1745"/>
      <c r="M52" s="1745"/>
      <c r="N52" s="1745"/>
      <c r="O52" s="1745"/>
      <c r="P52" s="1745"/>
      <c r="Q52" s="1745"/>
      <c r="R52" s="1745"/>
      <c r="S52" s="1745"/>
      <c r="T52" s="1745"/>
      <c r="U52" s="1746"/>
    </row>
    <row r="53" spans="1:21" ht="131.25">
      <c r="A53" s="1295" t="s">
        <v>1405</v>
      </c>
      <c r="B53" s="229" t="s">
        <v>1406</v>
      </c>
      <c r="C53" s="1297" t="s">
        <v>1407</v>
      </c>
      <c r="D53" s="645" t="s">
        <v>1392</v>
      </c>
      <c r="E53" s="646"/>
      <c r="F53" s="647"/>
      <c r="G53" s="624"/>
      <c r="H53" s="614"/>
      <c r="I53" s="146"/>
      <c r="J53" s="146"/>
      <c r="K53" s="146"/>
      <c r="L53" s="146"/>
      <c r="M53" s="614"/>
      <c r="N53" s="146"/>
      <c r="O53" s="146"/>
      <c r="P53" s="146"/>
      <c r="Q53" s="146"/>
      <c r="R53" s="146"/>
      <c r="S53" s="146"/>
      <c r="T53" s="146"/>
      <c r="U53" s="612"/>
    </row>
    <row r="54" spans="1:21" ht="37.5">
      <c r="A54" s="1308"/>
      <c r="B54" s="235" t="s">
        <v>1408</v>
      </c>
      <c r="C54" s="1309"/>
      <c r="D54" s="147"/>
      <c r="E54" s="615" t="s">
        <v>1409</v>
      </c>
      <c r="F54" s="557">
        <v>1000</v>
      </c>
      <c r="G54" s="147"/>
      <c r="H54" s="535"/>
      <c r="I54" s="147"/>
      <c r="J54" s="147"/>
      <c r="K54" s="648">
        <v>1000</v>
      </c>
      <c r="L54" s="147"/>
      <c r="M54" s="535"/>
      <c r="N54" s="147"/>
      <c r="O54" s="147"/>
      <c r="P54" s="147"/>
      <c r="Q54" s="147"/>
      <c r="R54" s="147"/>
      <c r="S54" s="147"/>
      <c r="T54" s="147"/>
      <c r="U54" s="617"/>
    </row>
    <row r="55" spans="1:21" ht="56.25">
      <c r="A55" s="1308"/>
      <c r="B55" s="235" t="s">
        <v>1410</v>
      </c>
      <c r="C55" s="1309"/>
      <c r="D55" s="147"/>
      <c r="E55" s="615" t="s">
        <v>1411</v>
      </c>
      <c r="F55" s="557">
        <v>3600</v>
      </c>
      <c r="G55" s="147"/>
      <c r="H55" s="535"/>
      <c r="I55" s="147"/>
      <c r="J55" s="147"/>
      <c r="K55" s="648">
        <v>3600</v>
      </c>
      <c r="L55" s="147"/>
      <c r="M55" s="535"/>
      <c r="N55" s="147"/>
      <c r="O55" s="147"/>
      <c r="P55" s="147"/>
      <c r="Q55" s="147"/>
      <c r="R55" s="147"/>
      <c r="S55" s="147"/>
      <c r="T55" s="147"/>
      <c r="U55" s="617"/>
    </row>
    <row r="56" spans="1:21" ht="56.25">
      <c r="A56" s="1308"/>
      <c r="B56" s="235" t="s">
        <v>1412</v>
      </c>
      <c r="C56" s="1309"/>
      <c r="D56" s="147"/>
      <c r="E56" s="617"/>
      <c r="F56" s="618"/>
      <c r="G56" s="147"/>
      <c r="H56" s="535"/>
      <c r="I56" s="147"/>
      <c r="J56" s="147"/>
      <c r="K56" s="147"/>
      <c r="L56" s="147"/>
      <c r="M56" s="535"/>
      <c r="N56" s="147"/>
      <c r="O56" s="147"/>
      <c r="P56" s="147"/>
      <c r="Q56" s="147"/>
      <c r="R56" s="147"/>
      <c r="S56" s="147"/>
      <c r="T56" s="147"/>
      <c r="U56" s="617"/>
    </row>
    <row r="57" spans="1:21" ht="75">
      <c r="A57" s="150"/>
      <c r="B57" s="235" t="s">
        <v>1413</v>
      </c>
      <c r="C57" s="1309"/>
      <c r="D57" s="147"/>
      <c r="E57" s="617"/>
      <c r="F57" s="618"/>
      <c r="G57" s="147"/>
      <c r="H57" s="535"/>
      <c r="I57" s="147"/>
      <c r="J57" s="147"/>
      <c r="K57" s="147"/>
      <c r="L57" s="147"/>
      <c r="M57" s="535"/>
      <c r="N57" s="147"/>
      <c r="O57" s="147"/>
      <c r="P57" s="147"/>
      <c r="Q57" s="147"/>
      <c r="R57" s="147"/>
      <c r="S57" s="147"/>
      <c r="T57" s="147"/>
      <c r="U57" s="617"/>
    </row>
    <row r="58" spans="1:21" ht="27.75" customHeight="1">
      <c r="A58" s="649"/>
      <c r="B58" s="650"/>
      <c r="C58" s="620"/>
      <c r="D58" s="282"/>
      <c r="E58" s="641" t="s">
        <v>4</v>
      </c>
      <c r="F58" s="621">
        <f>SUM(F53:F57)</f>
        <v>4600</v>
      </c>
      <c r="G58" s="282" t="s">
        <v>1383</v>
      </c>
      <c r="H58" s="623" t="s">
        <v>1414</v>
      </c>
      <c r="I58" s="282"/>
      <c r="J58" s="282"/>
      <c r="K58" s="282">
        <v>4600</v>
      </c>
      <c r="L58" s="282"/>
      <c r="M58" s="623"/>
      <c r="N58" s="282"/>
      <c r="O58" s="282"/>
      <c r="P58" s="282"/>
      <c r="Q58" s="282"/>
      <c r="R58" s="282"/>
      <c r="S58" s="282"/>
      <c r="T58" s="282"/>
      <c r="U58" s="620" t="s">
        <v>282</v>
      </c>
    </row>
    <row r="59" spans="1:21" ht="75">
      <c r="A59" s="1295" t="s">
        <v>1415</v>
      </c>
      <c r="B59" s="235" t="s">
        <v>1416</v>
      </c>
      <c r="C59" s="626" t="s">
        <v>1417</v>
      </c>
      <c r="D59" s="644" t="s">
        <v>1392</v>
      </c>
      <c r="E59" s="651" t="s">
        <v>201</v>
      </c>
      <c r="F59" s="618"/>
      <c r="G59" s="147"/>
      <c r="H59" s="535"/>
      <c r="I59" s="147"/>
      <c r="J59" s="147"/>
      <c r="K59" s="147"/>
      <c r="L59" s="147"/>
      <c r="M59" s="146"/>
      <c r="N59" s="146"/>
      <c r="O59" s="146"/>
      <c r="P59" s="146"/>
      <c r="Q59" s="147"/>
      <c r="R59" s="147"/>
      <c r="S59" s="147"/>
      <c r="T59" s="147"/>
      <c r="U59" s="617"/>
    </row>
    <row r="60" spans="1:21" ht="75">
      <c r="A60" s="1308"/>
      <c r="B60" s="235" t="s">
        <v>1418</v>
      </c>
      <c r="C60" s="617"/>
      <c r="D60" s="147"/>
      <c r="E60" s="617"/>
      <c r="F60" s="618"/>
      <c r="G60" s="147"/>
      <c r="H60" s="535"/>
      <c r="I60" s="147"/>
      <c r="J60" s="147"/>
      <c r="K60" s="147"/>
      <c r="L60" s="147"/>
      <c r="M60" s="535"/>
      <c r="N60" s="147"/>
      <c r="O60" s="147"/>
      <c r="P60" s="147"/>
      <c r="Q60" s="147"/>
      <c r="R60" s="147"/>
      <c r="S60" s="147"/>
      <c r="T60" s="147"/>
      <c r="U60" s="617"/>
    </row>
    <row r="61" spans="1:21">
      <c r="A61" s="652"/>
      <c r="B61" s="653"/>
      <c r="C61" s="654"/>
      <c r="D61" s="655"/>
      <c r="E61" s="656" t="s">
        <v>4</v>
      </c>
      <c r="F61" s="657">
        <f>F13+F17+F21+F27+F30+F38+F47+F51+F58</f>
        <v>363140</v>
      </c>
      <c r="G61" s="655"/>
      <c r="H61" s="658" t="s">
        <v>1419</v>
      </c>
      <c r="I61" s="655"/>
      <c r="J61" s="655"/>
      <c r="K61" s="655"/>
      <c r="L61" s="655"/>
      <c r="M61" s="658"/>
      <c r="N61" s="655"/>
      <c r="O61" s="655"/>
      <c r="P61" s="655"/>
      <c r="Q61" s="655"/>
      <c r="R61" s="655"/>
      <c r="S61" s="655"/>
      <c r="T61" s="655"/>
      <c r="U61" s="654" t="s">
        <v>282</v>
      </c>
    </row>
    <row r="63" spans="1:21">
      <c r="F63" s="218"/>
    </row>
  </sheetData>
  <mergeCells count="109">
    <mergeCell ref="A4:A6"/>
    <mergeCell ref="B4:B6"/>
    <mergeCell ref="C4:C6"/>
    <mergeCell ref="D4:D6"/>
    <mergeCell ref="E4:G4"/>
    <mergeCell ref="H4:H6"/>
    <mergeCell ref="I4:T4"/>
    <mergeCell ref="U4:U6"/>
    <mergeCell ref="E5:E6"/>
    <mergeCell ref="S5:S6"/>
    <mergeCell ref="T5:T6"/>
    <mergeCell ref="A7:U7"/>
    <mergeCell ref="A8:A12"/>
    <mergeCell ref="B8:B12"/>
    <mergeCell ref="C8:C12"/>
    <mergeCell ref="D8:D12"/>
    <mergeCell ref="G8:G12"/>
    <mergeCell ref="H8:H12"/>
    <mergeCell ref="I8:I12"/>
    <mergeCell ref="M5:M6"/>
    <mergeCell ref="N5:N6"/>
    <mergeCell ref="O5:O6"/>
    <mergeCell ref="P5:P6"/>
    <mergeCell ref="Q5:Q6"/>
    <mergeCell ref="R5:R6"/>
    <mergeCell ref="F5:F6"/>
    <mergeCell ref="G5:G6"/>
    <mergeCell ref="I5:I6"/>
    <mergeCell ref="J5:J6"/>
    <mergeCell ref="K5:K6"/>
    <mergeCell ref="L5:L6"/>
    <mergeCell ref="P8:P12"/>
    <mergeCell ref="Q8:Q12"/>
    <mergeCell ref="R8:R12"/>
    <mergeCell ref="S8:S12"/>
    <mergeCell ref="T8:T12"/>
    <mergeCell ref="G14:G16"/>
    <mergeCell ref="H14:H16"/>
    <mergeCell ref="I14:I16"/>
    <mergeCell ref="J14:J16"/>
    <mergeCell ref="K14:K16"/>
    <mergeCell ref="J8:J12"/>
    <mergeCell ref="K8:K12"/>
    <mergeCell ref="L8:L12"/>
    <mergeCell ref="M8:M12"/>
    <mergeCell ref="N8:N12"/>
    <mergeCell ref="O8:O12"/>
    <mergeCell ref="R14:R16"/>
    <mergeCell ref="S14:S16"/>
    <mergeCell ref="T14:T16"/>
    <mergeCell ref="U14:U16"/>
    <mergeCell ref="I19:I20"/>
    <mergeCell ref="J19:J20"/>
    <mergeCell ref="K19:K20"/>
    <mergeCell ref="L19:L20"/>
    <mergeCell ref="M19:M20"/>
    <mergeCell ref="N19:N20"/>
    <mergeCell ref="L14:L16"/>
    <mergeCell ref="M14:M16"/>
    <mergeCell ref="N14:N16"/>
    <mergeCell ref="O14:O16"/>
    <mergeCell ref="P14:P16"/>
    <mergeCell ref="Q14:Q16"/>
    <mergeCell ref="U19:U20"/>
    <mergeCell ref="O19:O20"/>
    <mergeCell ref="P19:P20"/>
    <mergeCell ref="Q19:Q20"/>
    <mergeCell ref="R19:R20"/>
    <mergeCell ref="S19:S20"/>
    <mergeCell ref="T19:T20"/>
    <mergeCell ref="O23:O25"/>
    <mergeCell ref="P23:P25"/>
    <mergeCell ref="Q23:Q25"/>
    <mergeCell ref="S23:S25"/>
    <mergeCell ref="T23:T25"/>
    <mergeCell ref="U23:U25"/>
    <mergeCell ref="A23:A25"/>
    <mergeCell ref="B23:B25"/>
    <mergeCell ref="C23:C25"/>
    <mergeCell ref="D23:D25"/>
    <mergeCell ref="I23:I25"/>
    <mergeCell ref="J23:J25"/>
    <mergeCell ref="K23:K25"/>
    <mergeCell ref="L23:L25"/>
    <mergeCell ref="N23:N25"/>
    <mergeCell ref="A1:U1"/>
    <mergeCell ref="A2:D2"/>
    <mergeCell ref="A59:A60"/>
    <mergeCell ref="A48:U48"/>
    <mergeCell ref="A49:A50"/>
    <mergeCell ref="B49:B50"/>
    <mergeCell ref="A52:U52"/>
    <mergeCell ref="A53:A56"/>
    <mergeCell ref="C53:C57"/>
    <mergeCell ref="A39:U39"/>
    <mergeCell ref="A40:A42"/>
    <mergeCell ref="B40:B42"/>
    <mergeCell ref="C40:C42"/>
    <mergeCell ref="A43:A46"/>
    <mergeCell ref="B43:B46"/>
    <mergeCell ref="E43:E44"/>
    <mergeCell ref="C44:C46"/>
    <mergeCell ref="E45:E46"/>
    <mergeCell ref="A31:B31"/>
    <mergeCell ref="A32:D32"/>
    <mergeCell ref="A34:U34"/>
    <mergeCell ref="A35:A37"/>
    <mergeCell ref="B35:B37"/>
    <mergeCell ref="C35:C37"/>
  </mergeCells>
  <pageMargins left="0.25" right="0.25" top="0.75" bottom="0.75" header="0.3" footer="0.3"/>
  <pageSetup paperSize="9" scale="68" fitToHeight="0" orientation="landscape" r:id="rId1"/>
  <rowBreaks count="2" manualBreakCount="2">
    <brk id="27" max="20" man="1"/>
    <brk id="51" max="2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U11"/>
  <sheetViews>
    <sheetView zoomScaleNormal="100" zoomScaleSheetLayoutView="100" workbookViewId="0">
      <selection activeCell="H2" sqref="H1:U1048576"/>
    </sheetView>
  </sheetViews>
  <sheetFormatPr defaultColWidth="9" defaultRowHeight="18.75"/>
  <cols>
    <col min="1" max="5" width="22.7109375" style="74" customWidth="1"/>
    <col min="6" max="6" width="8.140625" style="74" customWidth="1"/>
    <col min="7" max="7" width="7.7109375" style="74" customWidth="1"/>
    <col min="8" max="8" width="9.7109375" style="74" customWidth="1"/>
    <col min="9" max="20" width="4" style="74" customWidth="1"/>
    <col min="21" max="21" width="7" style="74" customWidth="1"/>
    <col min="22" max="16384" width="9" style="74"/>
  </cols>
  <sheetData>
    <row r="1" spans="1:21">
      <c r="A1" s="1544" t="s">
        <v>41</v>
      </c>
      <c r="B1" s="1544"/>
      <c r="C1" s="1544"/>
      <c r="D1" s="1544"/>
      <c r="E1" s="1544"/>
      <c r="F1" s="1544"/>
      <c r="G1" s="1544"/>
      <c r="H1" s="1544"/>
      <c r="I1" s="1544"/>
      <c r="J1" s="1544"/>
      <c r="K1" s="1544"/>
      <c r="L1" s="1544"/>
      <c r="M1" s="1544"/>
      <c r="N1" s="1544"/>
      <c r="O1" s="1544"/>
      <c r="P1" s="1544"/>
      <c r="Q1" s="1544"/>
      <c r="R1" s="1544"/>
      <c r="S1" s="1544"/>
      <c r="T1" s="1544"/>
      <c r="U1" s="1544"/>
    </row>
    <row r="2" spans="1:21">
      <c r="A2" s="1175" t="s">
        <v>142</v>
      </c>
      <c r="B2" s="1175"/>
      <c r="C2" s="1175"/>
      <c r="D2" s="1175"/>
      <c r="E2" s="323"/>
    </row>
    <row r="3" spans="1:21">
      <c r="A3" s="1214" t="s">
        <v>44</v>
      </c>
      <c r="B3" s="1214" t="s">
        <v>45</v>
      </c>
      <c r="C3" s="1214" t="s">
        <v>46</v>
      </c>
      <c r="D3" s="1214" t="s">
        <v>47</v>
      </c>
      <c r="E3" s="1214" t="s">
        <v>48</v>
      </c>
      <c r="F3" s="1214"/>
      <c r="G3" s="1214"/>
      <c r="H3" s="1214" t="s">
        <v>49</v>
      </c>
      <c r="I3" s="1214" t="s">
        <v>50</v>
      </c>
      <c r="J3" s="1214"/>
      <c r="K3" s="1214"/>
      <c r="L3" s="1214"/>
      <c r="M3" s="1214"/>
      <c r="N3" s="1214"/>
      <c r="O3" s="1214"/>
      <c r="P3" s="1214"/>
      <c r="Q3" s="1214"/>
      <c r="R3" s="1214"/>
      <c r="S3" s="1214"/>
      <c r="T3" s="1214"/>
      <c r="U3" s="1214" t="s">
        <v>51</v>
      </c>
    </row>
    <row r="4" spans="1:21" ht="14.25" customHeight="1">
      <c r="A4" s="1214"/>
      <c r="B4" s="1214"/>
      <c r="C4" s="1214"/>
      <c r="D4" s="1214"/>
      <c r="E4" s="1214" t="s">
        <v>52</v>
      </c>
      <c r="F4" s="1223" t="s">
        <v>53</v>
      </c>
      <c r="G4" s="1223" t="s">
        <v>54</v>
      </c>
      <c r="H4" s="1214"/>
      <c r="I4" s="1214" t="s">
        <v>55</v>
      </c>
      <c r="J4" s="1214" t="s">
        <v>56</v>
      </c>
      <c r="K4" s="1214" t="s">
        <v>57</v>
      </c>
      <c r="L4" s="1214" t="s">
        <v>58</v>
      </c>
      <c r="M4" s="1214" t="s">
        <v>59</v>
      </c>
      <c r="N4" s="1214" t="s">
        <v>60</v>
      </c>
      <c r="O4" s="1214" t="s">
        <v>61</v>
      </c>
      <c r="P4" s="1214" t="s">
        <v>62</v>
      </c>
      <c r="Q4" s="1214" t="s">
        <v>63</v>
      </c>
      <c r="R4" s="1214" t="s">
        <v>64</v>
      </c>
      <c r="S4" s="1214" t="s">
        <v>65</v>
      </c>
      <c r="T4" s="1214" t="s">
        <v>66</v>
      </c>
      <c r="U4" s="1214"/>
    </row>
    <row r="5" spans="1:21" ht="21.75" customHeight="1">
      <c r="A5" s="1214"/>
      <c r="B5" s="1214"/>
      <c r="C5" s="1214"/>
      <c r="D5" s="1214"/>
      <c r="E5" s="1214"/>
      <c r="F5" s="1223"/>
      <c r="G5" s="1223"/>
      <c r="H5" s="1214"/>
      <c r="I5" s="1214"/>
      <c r="J5" s="1214"/>
      <c r="K5" s="1214"/>
      <c r="L5" s="1214"/>
      <c r="M5" s="1214"/>
      <c r="N5" s="1214"/>
      <c r="O5" s="1214"/>
      <c r="P5" s="1214"/>
      <c r="Q5" s="1214"/>
      <c r="R5" s="1214"/>
      <c r="S5" s="1214"/>
      <c r="T5" s="1214"/>
      <c r="U5" s="1214"/>
    </row>
    <row r="6" spans="1:21" s="28" customFormat="1" ht="56.25">
      <c r="A6" s="1160" t="s">
        <v>143</v>
      </c>
      <c r="B6" s="1160" t="s">
        <v>144</v>
      </c>
      <c r="C6" s="1160" t="s">
        <v>145</v>
      </c>
      <c r="D6" s="1160" t="s">
        <v>146</v>
      </c>
      <c r="E6" s="659" t="s">
        <v>147</v>
      </c>
      <c r="F6" s="660">
        <f>21*120*19</f>
        <v>47880</v>
      </c>
      <c r="G6" s="294" t="s">
        <v>77</v>
      </c>
      <c r="H6" s="290" t="s">
        <v>148</v>
      </c>
      <c r="I6" s="269"/>
      <c r="J6" s="269"/>
      <c r="K6" s="269"/>
      <c r="L6" s="269"/>
      <c r="M6" s="269"/>
      <c r="N6" s="295">
        <v>35280</v>
      </c>
      <c r="O6" s="269"/>
      <c r="P6" s="269"/>
      <c r="Q6" s="295">
        <f>+F6-N6</f>
        <v>12600</v>
      </c>
      <c r="R6" s="269"/>
      <c r="S6" s="269"/>
      <c r="T6" s="269"/>
      <c r="U6" s="1191" t="s">
        <v>142</v>
      </c>
    </row>
    <row r="7" spans="1:21" s="28" customFormat="1" ht="69.75" customHeight="1">
      <c r="A7" s="1160"/>
      <c r="B7" s="1160"/>
      <c r="C7" s="1160"/>
      <c r="D7" s="1160"/>
      <c r="E7" s="659" t="s">
        <v>149</v>
      </c>
      <c r="F7" s="660">
        <f>120*19</f>
        <v>2280</v>
      </c>
      <c r="G7" s="294" t="s">
        <v>77</v>
      </c>
      <c r="H7" s="290" t="s">
        <v>148</v>
      </c>
      <c r="I7" s="269"/>
      <c r="J7" s="269"/>
      <c r="K7" s="269"/>
      <c r="L7" s="269"/>
      <c r="M7" s="269"/>
      <c r="N7" s="295">
        <v>1680</v>
      </c>
      <c r="O7" s="269"/>
      <c r="P7" s="269"/>
      <c r="Q7" s="295">
        <f>+F7-N7</f>
        <v>600</v>
      </c>
      <c r="R7" s="269"/>
      <c r="S7" s="269"/>
      <c r="T7" s="269"/>
      <c r="U7" s="1192"/>
    </row>
    <row r="8" spans="1:21" s="28" customFormat="1" ht="57.75">
      <c r="A8" s="367"/>
      <c r="B8" s="367"/>
      <c r="C8" s="367"/>
      <c r="D8" s="367"/>
      <c r="E8" s="307" t="s">
        <v>4</v>
      </c>
      <c r="F8" s="488">
        <f>SUM(F6:F7)</f>
        <v>50160</v>
      </c>
      <c r="G8" s="288"/>
      <c r="H8" s="284"/>
      <c r="I8" s="262">
        <f>+I7</f>
        <v>0</v>
      </c>
      <c r="J8" s="262">
        <f t="shared" ref="J8:T9" si="0">+J7</f>
        <v>0</v>
      </c>
      <c r="K8" s="262">
        <f t="shared" si="0"/>
        <v>0</v>
      </c>
      <c r="L8" s="262">
        <f t="shared" si="0"/>
        <v>0</v>
      </c>
      <c r="M8" s="262">
        <f t="shared" si="0"/>
        <v>0</v>
      </c>
      <c r="N8" s="262">
        <f t="shared" si="0"/>
        <v>1680</v>
      </c>
      <c r="O8" s="262">
        <f t="shared" si="0"/>
        <v>0</v>
      </c>
      <c r="P8" s="262">
        <f t="shared" si="0"/>
        <v>0</v>
      </c>
      <c r="Q8" s="262">
        <f t="shared" si="0"/>
        <v>600</v>
      </c>
      <c r="R8" s="262">
        <f t="shared" si="0"/>
        <v>0</v>
      </c>
      <c r="S8" s="262">
        <f t="shared" si="0"/>
        <v>0</v>
      </c>
      <c r="T8" s="262">
        <f t="shared" si="0"/>
        <v>0</v>
      </c>
      <c r="U8" s="289"/>
    </row>
    <row r="9" spans="1:21" s="28" customFormat="1" ht="57.75">
      <c r="E9" s="661" t="s">
        <v>139</v>
      </c>
      <c r="F9" s="488">
        <f>+F8</f>
        <v>50160</v>
      </c>
      <c r="G9" s="271"/>
      <c r="H9" s="271"/>
      <c r="I9" s="262">
        <f>+I8</f>
        <v>0</v>
      </c>
      <c r="J9" s="262">
        <f t="shared" si="0"/>
        <v>0</v>
      </c>
      <c r="K9" s="262">
        <f t="shared" si="0"/>
        <v>0</v>
      </c>
      <c r="L9" s="262">
        <f t="shared" si="0"/>
        <v>0</v>
      </c>
      <c r="M9" s="262">
        <f t="shared" si="0"/>
        <v>0</v>
      </c>
      <c r="N9" s="262">
        <f t="shared" si="0"/>
        <v>1680</v>
      </c>
      <c r="O9" s="262">
        <f t="shared" si="0"/>
        <v>0</v>
      </c>
      <c r="P9" s="262">
        <f t="shared" si="0"/>
        <v>0</v>
      </c>
      <c r="Q9" s="262">
        <f t="shared" si="0"/>
        <v>600</v>
      </c>
      <c r="R9" s="262">
        <f t="shared" si="0"/>
        <v>0</v>
      </c>
      <c r="S9" s="262">
        <f t="shared" si="0"/>
        <v>0</v>
      </c>
      <c r="T9" s="262">
        <f t="shared" si="0"/>
        <v>0</v>
      </c>
      <c r="U9" s="68"/>
    </row>
    <row r="11" spans="1:21">
      <c r="A11" s="137" t="s">
        <v>140</v>
      </c>
      <c r="B11" s="1175" t="s">
        <v>141</v>
      </c>
      <c r="C11" s="1175"/>
      <c r="D11" s="1175"/>
      <c r="E11" s="1175"/>
    </row>
  </sheetData>
  <mergeCells count="31">
    <mergeCell ref="A1:U1"/>
    <mergeCell ref="A2:D2"/>
    <mergeCell ref="A3:A5"/>
    <mergeCell ref="B3:B5"/>
    <mergeCell ref="C3:C5"/>
    <mergeCell ref="D3:D5"/>
    <mergeCell ref="E3:G3"/>
    <mergeCell ref="H3:H5"/>
    <mergeCell ref="I3:T3"/>
    <mergeCell ref="U3:U5"/>
    <mergeCell ref="A6:A7"/>
    <mergeCell ref="B6:B7"/>
    <mergeCell ref="C6:C7"/>
    <mergeCell ref="D6:D7"/>
    <mergeCell ref="L4:L5"/>
    <mergeCell ref="E4:E5"/>
    <mergeCell ref="F4:F5"/>
    <mergeCell ref="G4:G5"/>
    <mergeCell ref="I4:I5"/>
    <mergeCell ref="J4:J5"/>
    <mergeCell ref="K4:K5"/>
    <mergeCell ref="U6:U7"/>
    <mergeCell ref="B11:E11"/>
    <mergeCell ref="R4:R5"/>
    <mergeCell ref="S4:S5"/>
    <mergeCell ref="T4:T5"/>
    <mergeCell ref="M4:M5"/>
    <mergeCell ref="N4:N5"/>
    <mergeCell ref="O4:O5"/>
    <mergeCell ref="P4:P5"/>
    <mergeCell ref="Q4:Q5"/>
  </mergeCells>
  <pageMargins left="0.25" right="0.25" top="0.75" bottom="0.75" header="0.3" footer="0.3"/>
  <pageSetup paperSize="9"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18"/>
  <sheetViews>
    <sheetView zoomScale="110" zoomScaleNormal="110" zoomScaleSheetLayoutView="100" workbookViewId="0">
      <selection activeCell="C11" sqref="C11"/>
    </sheetView>
  </sheetViews>
  <sheetFormatPr defaultColWidth="9" defaultRowHeight="20.25"/>
  <cols>
    <col min="1" max="1" width="4.85546875" style="13" bestFit="1" customWidth="1"/>
    <col min="2" max="2" width="17.7109375" style="1" customWidth="1"/>
    <col min="3" max="4" width="6" style="16" customWidth="1"/>
    <col min="5" max="5" width="6.85546875" style="16" bestFit="1" customWidth="1"/>
    <col min="6" max="6" width="6.7109375" style="16" bestFit="1" customWidth="1"/>
    <col min="7" max="8" width="6" style="16" customWidth="1"/>
    <col min="9" max="9" width="6.85546875" style="16" bestFit="1" customWidth="1"/>
    <col min="10" max="10" width="6.7109375" style="16" bestFit="1" customWidth="1"/>
    <col min="11" max="12" width="6" style="13" customWidth="1"/>
    <col min="13" max="13" width="6.85546875" style="13" bestFit="1" customWidth="1"/>
    <col min="14" max="14" width="6.7109375" style="13" bestFit="1" customWidth="1"/>
    <col min="15" max="16384" width="9" style="1"/>
  </cols>
  <sheetData>
    <row r="1" spans="1:14" ht="23.25">
      <c r="A1" s="15" t="s">
        <v>38</v>
      </c>
      <c r="B1" s="15"/>
    </row>
    <row r="2" spans="1:14" s="2" customFormat="1">
      <c r="A2" s="1782" t="s">
        <v>0</v>
      </c>
      <c r="B2" s="1782" t="s">
        <v>1</v>
      </c>
      <c r="C2" s="1781" t="s">
        <v>39</v>
      </c>
      <c r="D2" s="1781"/>
      <c r="E2" s="1781"/>
      <c r="F2" s="1781"/>
      <c r="G2" s="1783" t="s">
        <v>40</v>
      </c>
      <c r="H2" s="1783"/>
      <c r="I2" s="1783"/>
      <c r="J2" s="1783"/>
      <c r="K2" s="1784" t="s">
        <v>4</v>
      </c>
      <c r="L2" s="1784"/>
      <c r="M2" s="1784"/>
      <c r="N2" s="1784"/>
    </row>
    <row r="3" spans="1:14" s="3" customFormat="1" ht="40.5">
      <c r="A3" s="1782"/>
      <c r="B3" s="1782"/>
      <c r="C3" s="20" t="s">
        <v>34</v>
      </c>
      <c r="D3" s="20" t="s">
        <v>35</v>
      </c>
      <c r="E3" s="20" t="s">
        <v>36</v>
      </c>
      <c r="F3" s="20" t="s">
        <v>37</v>
      </c>
      <c r="G3" s="17" t="s">
        <v>34</v>
      </c>
      <c r="H3" s="17" t="s">
        <v>35</v>
      </c>
      <c r="I3" s="17" t="s">
        <v>36</v>
      </c>
      <c r="J3" s="17" t="s">
        <v>37</v>
      </c>
      <c r="K3" s="24" t="s">
        <v>34</v>
      </c>
      <c r="L3" s="24" t="s">
        <v>35</v>
      </c>
      <c r="M3" s="24" t="s">
        <v>36</v>
      </c>
      <c r="N3" s="24" t="s">
        <v>37</v>
      </c>
    </row>
    <row r="4" spans="1:14">
      <c r="A4" s="4">
        <v>1</v>
      </c>
      <c r="B4" s="5" t="s">
        <v>17</v>
      </c>
      <c r="C4" s="21">
        <v>3</v>
      </c>
      <c r="D4" s="21">
        <v>1</v>
      </c>
      <c r="E4" s="21"/>
      <c r="F4" s="21">
        <v>3</v>
      </c>
      <c r="G4" s="18"/>
      <c r="H4" s="18"/>
      <c r="I4" s="18"/>
      <c r="J4" s="18"/>
      <c r="K4" s="26">
        <f>C4+G4</f>
        <v>3</v>
      </c>
      <c r="L4" s="26">
        <f t="shared" ref="L4:N4" si="0">D4+H4</f>
        <v>1</v>
      </c>
      <c r="M4" s="26">
        <f t="shared" si="0"/>
        <v>0</v>
      </c>
      <c r="N4" s="26">
        <f t="shared" si="0"/>
        <v>3</v>
      </c>
    </row>
    <row r="5" spans="1:14">
      <c r="A5" s="6">
        <v>2</v>
      </c>
      <c r="B5" s="7" t="s">
        <v>18</v>
      </c>
      <c r="C5" s="21">
        <v>6</v>
      </c>
      <c r="D5" s="21"/>
      <c r="E5" s="21"/>
      <c r="F5" s="21"/>
      <c r="G5" s="18">
        <f>4+2</f>
        <v>6</v>
      </c>
      <c r="H5" s="18">
        <v>1</v>
      </c>
      <c r="I5" s="18"/>
      <c r="J5" s="18">
        <v>1</v>
      </c>
      <c r="K5" s="26">
        <f t="shared" ref="K5:K17" si="1">C5+G5</f>
        <v>12</v>
      </c>
      <c r="L5" s="26">
        <f t="shared" ref="L5:L17" si="2">D5+H5</f>
        <v>1</v>
      </c>
      <c r="M5" s="26">
        <f t="shared" ref="M5:M17" si="3">E5+I5</f>
        <v>0</v>
      </c>
      <c r="N5" s="26">
        <f t="shared" ref="N5:N17" si="4">F5+J5</f>
        <v>1</v>
      </c>
    </row>
    <row r="6" spans="1:14">
      <c r="A6" s="6">
        <v>3</v>
      </c>
      <c r="B6" s="7" t="s">
        <v>19</v>
      </c>
      <c r="C6" s="21">
        <v>4</v>
      </c>
      <c r="D6" s="21"/>
      <c r="E6" s="21"/>
      <c r="F6" s="21"/>
      <c r="G6" s="18">
        <v>5</v>
      </c>
      <c r="H6" s="18">
        <v>2</v>
      </c>
      <c r="I6" s="18"/>
      <c r="J6" s="18"/>
      <c r="K6" s="26">
        <f t="shared" si="1"/>
        <v>9</v>
      </c>
      <c r="L6" s="26">
        <f t="shared" si="2"/>
        <v>2</v>
      </c>
      <c r="M6" s="26">
        <f t="shared" si="3"/>
        <v>0</v>
      </c>
      <c r="N6" s="26">
        <f t="shared" si="4"/>
        <v>0</v>
      </c>
    </row>
    <row r="7" spans="1:14">
      <c r="A7" s="6">
        <v>4</v>
      </c>
      <c r="B7" s="7" t="s">
        <v>20</v>
      </c>
      <c r="C7" s="21">
        <v>1</v>
      </c>
      <c r="D7" s="21">
        <v>1</v>
      </c>
      <c r="E7" s="21"/>
      <c r="F7" s="21"/>
      <c r="G7" s="18"/>
      <c r="H7" s="18">
        <v>1</v>
      </c>
      <c r="I7" s="18"/>
      <c r="J7" s="18"/>
      <c r="K7" s="26">
        <f t="shared" si="1"/>
        <v>1</v>
      </c>
      <c r="L7" s="26">
        <f t="shared" si="2"/>
        <v>2</v>
      </c>
      <c r="M7" s="26">
        <f t="shared" si="3"/>
        <v>0</v>
      </c>
      <c r="N7" s="26">
        <f t="shared" si="4"/>
        <v>0</v>
      </c>
    </row>
    <row r="8" spans="1:14">
      <c r="A8" s="6">
        <v>5</v>
      </c>
      <c r="B8" s="7" t="s">
        <v>21</v>
      </c>
      <c r="C8" s="21">
        <v>9</v>
      </c>
      <c r="D8" s="21">
        <v>9</v>
      </c>
      <c r="E8" s="21"/>
      <c r="F8" s="21">
        <v>1</v>
      </c>
      <c r="G8" s="18"/>
      <c r="H8" s="18"/>
      <c r="I8" s="18"/>
      <c r="J8" s="18"/>
      <c r="K8" s="26">
        <f t="shared" si="1"/>
        <v>9</v>
      </c>
      <c r="L8" s="26">
        <f t="shared" si="2"/>
        <v>9</v>
      </c>
      <c r="M8" s="26">
        <f t="shared" si="3"/>
        <v>0</v>
      </c>
      <c r="N8" s="26">
        <f t="shared" si="4"/>
        <v>1</v>
      </c>
    </row>
    <row r="9" spans="1:14">
      <c r="A9" s="6">
        <v>6</v>
      </c>
      <c r="B9" s="7" t="s">
        <v>22</v>
      </c>
      <c r="C9" s="22"/>
      <c r="D9" s="22"/>
      <c r="E9" s="22"/>
      <c r="F9" s="22"/>
      <c r="G9" s="18">
        <v>4</v>
      </c>
      <c r="H9" s="18"/>
      <c r="I9" s="18"/>
      <c r="J9" s="18">
        <v>1</v>
      </c>
      <c r="K9" s="26">
        <f t="shared" si="1"/>
        <v>4</v>
      </c>
      <c r="L9" s="26">
        <f t="shared" si="2"/>
        <v>0</v>
      </c>
      <c r="M9" s="26">
        <f t="shared" si="3"/>
        <v>0</v>
      </c>
      <c r="N9" s="26">
        <f t="shared" si="4"/>
        <v>1</v>
      </c>
    </row>
    <row r="10" spans="1:14">
      <c r="A10" s="6">
        <v>7</v>
      </c>
      <c r="B10" s="7" t="s">
        <v>23</v>
      </c>
      <c r="C10" s="21">
        <v>10</v>
      </c>
      <c r="D10" s="21">
        <v>1</v>
      </c>
      <c r="E10" s="21"/>
      <c r="F10" s="21">
        <v>1</v>
      </c>
      <c r="G10" s="18">
        <v>2</v>
      </c>
      <c r="H10" s="18">
        <v>2</v>
      </c>
      <c r="I10" s="18"/>
      <c r="J10" s="18">
        <v>2</v>
      </c>
      <c r="K10" s="26">
        <f t="shared" si="1"/>
        <v>12</v>
      </c>
      <c r="L10" s="26">
        <f t="shared" si="2"/>
        <v>3</v>
      </c>
      <c r="M10" s="26">
        <f t="shared" si="3"/>
        <v>0</v>
      </c>
      <c r="N10" s="26">
        <f t="shared" si="4"/>
        <v>3</v>
      </c>
    </row>
    <row r="11" spans="1:14">
      <c r="A11" s="6">
        <v>8</v>
      </c>
      <c r="B11" s="7" t="s">
        <v>24</v>
      </c>
      <c r="C11" s="21">
        <v>7</v>
      </c>
      <c r="D11" s="21">
        <v>13</v>
      </c>
      <c r="E11" s="21">
        <v>1</v>
      </c>
      <c r="F11" s="21">
        <v>2</v>
      </c>
      <c r="G11" s="18"/>
      <c r="H11" s="18"/>
      <c r="I11" s="18"/>
      <c r="J11" s="18"/>
      <c r="K11" s="26">
        <f t="shared" si="1"/>
        <v>7</v>
      </c>
      <c r="L11" s="26">
        <f t="shared" si="2"/>
        <v>13</v>
      </c>
      <c r="M11" s="26">
        <f t="shared" si="3"/>
        <v>1</v>
      </c>
      <c r="N11" s="26">
        <f t="shared" si="4"/>
        <v>2</v>
      </c>
    </row>
    <row r="12" spans="1:14">
      <c r="A12" s="6">
        <v>9</v>
      </c>
      <c r="B12" s="7" t="s">
        <v>25</v>
      </c>
      <c r="C12" s="21">
        <v>2</v>
      </c>
      <c r="D12" s="21">
        <v>1</v>
      </c>
      <c r="E12" s="21"/>
      <c r="F12" s="21">
        <v>1</v>
      </c>
      <c r="G12" s="18">
        <v>4</v>
      </c>
      <c r="H12" s="18">
        <v>3</v>
      </c>
      <c r="I12" s="18"/>
      <c r="J12" s="18">
        <v>2</v>
      </c>
      <c r="K12" s="26">
        <f t="shared" si="1"/>
        <v>6</v>
      </c>
      <c r="L12" s="26">
        <f t="shared" si="2"/>
        <v>4</v>
      </c>
      <c r="M12" s="26">
        <f t="shared" si="3"/>
        <v>0</v>
      </c>
      <c r="N12" s="26">
        <f t="shared" si="4"/>
        <v>3</v>
      </c>
    </row>
    <row r="13" spans="1:14">
      <c r="A13" s="6">
        <v>10</v>
      </c>
      <c r="B13" s="7" t="s">
        <v>26</v>
      </c>
      <c r="C13" s="21">
        <v>1</v>
      </c>
      <c r="D13" s="21">
        <v>2</v>
      </c>
      <c r="E13" s="21"/>
      <c r="F13" s="21">
        <v>2</v>
      </c>
      <c r="G13" s="18"/>
      <c r="H13" s="18"/>
      <c r="I13" s="18"/>
      <c r="J13" s="18"/>
      <c r="K13" s="26">
        <f t="shared" si="1"/>
        <v>1</v>
      </c>
      <c r="L13" s="26">
        <f t="shared" si="2"/>
        <v>2</v>
      </c>
      <c r="M13" s="26">
        <f t="shared" si="3"/>
        <v>0</v>
      </c>
      <c r="N13" s="26">
        <f t="shared" si="4"/>
        <v>2</v>
      </c>
    </row>
    <row r="14" spans="1:14">
      <c r="A14" s="6">
        <v>11</v>
      </c>
      <c r="B14" s="7" t="s">
        <v>27</v>
      </c>
      <c r="C14" s="21">
        <v>2</v>
      </c>
      <c r="D14" s="21">
        <v>3</v>
      </c>
      <c r="E14" s="21"/>
      <c r="F14" s="21">
        <v>2</v>
      </c>
      <c r="G14" s="18"/>
      <c r="H14" s="18"/>
      <c r="I14" s="18"/>
      <c r="J14" s="18"/>
      <c r="K14" s="26">
        <f t="shared" si="1"/>
        <v>2</v>
      </c>
      <c r="L14" s="26">
        <f t="shared" si="2"/>
        <v>3</v>
      </c>
      <c r="M14" s="26">
        <f t="shared" si="3"/>
        <v>0</v>
      </c>
      <c r="N14" s="26">
        <f t="shared" si="4"/>
        <v>2</v>
      </c>
    </row>
    <row r="15" spans="1:14">
      <c r="A15" s="9">
        <v>12</v>
      </c>
      <c r="B15" s="10" t="s">
        <v>28</v>
      </c>
      <c r="C15" s="22"/>
      <c r="D15" s="22"/>
      <c r="E15" s="22"/>
      <c r="F15" s="22"/>
      <c r="G15" s="18"/>
      <c r="H15" s="18"/>
      <c r="I15" s="18"/>
      <c r="J15" s="18"/>
      <c r="K15" s="26">
        <f t="shared" si="1"/>
        <v>0</v>
      </c>
      <c r="L15" s="26">
        <f t="shared" si="2"/>
        <v>0</v>
      </c>
      <c r="M15" s="26">
        <f t="shared" si="3"/>
        <v>0</v>
      </c>
      <c r="N15" s="26">
        <f t="shared" si="4"/>
        <v>0</v>
      </c>
    </row>
    <row r="16" spans="1:14">
      <c r="A16" s="14">
        <v>13</v>
      </c>
      <c r="B16" s="8" t="s">
        <v>29</v>
      </c>
      <c r="C16" s="21">
        <v>3</v>
      </c>
      <c r="D16" s="21">
        <v>1</v>
      </c>
      <c r="E16" s="21"/>
      <c r="F16" s="21"/>
      <c r="G16" s="18">
        <v>3</v>
      </c>
      <c r="H16" s="18">
        <v>1</v>
      </c>
      <c r="I16" s="18"/>
      <c r="J16" s="18"/>
      <c r="K16" s="26">
        <f t="shared" si="1"/>
        <v>6</v>
      </c>
      <c r="L16" s="26">
        <f t="shared" si="2"/>
        <v>2</v>
      </c>
      <c r="M16" s="26">
        <f t="shared" si="3"/>
        <v>0</v>
      </c>
      <c r="N16" s="26">
        <f t="shared" si="4"/>
        <v>0</v>
      </c>
    </row>
    <row r="17" spans="1:14">
      <c r="A17" s="6">
        <v>14</v>
      </c>
      <c r="B17" s="7" t="s">
        <v>30</v>
      </c>
      <c r="C17" s="21"/>
      <c r="D17" s="21"/>
      <c r="E17" s="21"/>
      <c r="F17" s="21"/>
      <c r="G17" s="18">
        <v>1</v>
      </c>
      <c r="H17" s="18">
        <v>1</v>
      </c>
      <c r="I17" s="18"/>
      <c r="J17" s="18"/>
      <c r="K17" s="26">
        <f t="shared" si="1"/>
        <v>1</v>
      </c>
      <c r="L17" s="26">
        <f t="shared" si="2"/>
        <v>1</v>
      </c>
      <c r="M17" s="26">
        <f t="shared" si="3"/>
        <v>0</v>
      </c>
      <c r="N17" s="26">
        <f t="shared" si="4"/>
        <v>0</v>
      </c>
    </row>
    <row r="18" spans="1:14" s="12" customFormat="1">
      <c r="A18" s="11"/>
      <c r="B18" s="11" t="s">
        <v>4</v>
      </c>
      <c r="C18" s="23">
        <f>SUM(C4:C17)</f>
        <v>48</v>
      </c>
      <c r="D18" s="23">
        <f t="shared" ref="D18:F18" si="5">SUM(D4:D17)</f>
        <v>32</v>
      </c>
      <c r="E18" s="23">
        <f t="shared" si="5"/>
        <v>1</v>
      </c>
      <c r="F18" s="23">
        <f t="shared" si="5"/>
        <v>12</v>
      </c>
      <c r="G18" s="19">
        <f>SUM(G4:G17)</f>
        <v>25</v>
      </c>
      <c r="H18" s="19">
        <f t="shared" ref="H18:J18" si="6">SUM(H4:H17)</f>
        <v>11</v>
      </c>
      <c r="I18" s="19">
        <f t="shared" si="6"/>
        <v>0</v>
      </c>
      <c r="J18" s="19">
        <f t="shared" si="6"/>
        <v>6</v>
      </c>
      <c r="K18" s="25">
        <f>SUM(K4:K17)</f>
        <v>73</v>
      </c>
      <c r="L18" s="25">
        <f t="shared" ref="L18:N18" si="7">SUM(L4:L17)</f>
        <v>43</v>
      </c>
      <c r="M18" s="25">
        <f t="shared" si="7"/>
        <v>1</v>
      </c>
      <c r="N18" s="25">
        <f t="shared" si="7"/>
        <v>18</v>
      </c>
    </row>
  </sheetData>
  <mergeCells count="5">
    <mergeCell ref="C2:F2"/>
    <mergeCell ref="A2:A3"/>
    <mergeCell ref="B2:B3"/>
    <mergeCell ref="G2:J2"/>
    <mergeCell ref="K2:N2"/>
  </mergeCells>
  <printOptions horizontalCentered="1"/>
  <pageMargins left="0.25" right="0.25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CDFA-4B45-4574-9E0A-3B916357920A}">
  <dimension ref="A1:R30"/>
  <sheetViews>
    <sheetView tabSelected="1" workbookViewId="0">
      <selection activeCell="N22" sqref="N22"/>
    </sheetView>
  </sheetViews>
  <sheetFormatPr defaultRowHeight="15"/>
  <cols>
    <col min="1" max="1" width="5.28515625" customWidth="1"/>
    <col min="2" max="2" width="36.5703125" customWidth="1"/>
    <col min="3" max="3" width="10.140625" customWidth="1"/>
    <col min="4" max="5" width="8.140625" customWidth="1"/>
    <col min="6" max="6" width="9.140625" customWidth="1"/>
    <col min="7" max="7" width="9.5703125" customWidth="1"/>
    <col min="8" max="8" width="8.7109375" customWidth="1"/>
    <col min="9" max="9" width="9.42578125" customWidth="1"/>
    <col min="10" max="10" width="8.5703125" customWidth="1"/>
    <col min="11" max="11" width="11.42578125" customWidth="1"/>
  </cols>
  <sheetData>
    <row r="1" spans="1:18" ht="20.25">
      <c r="A1" s="1127" t="s">
        <v>1660</v>
      </c>
      <c r="B1" s="1127"/>
      <c r="C1" s="1127"/>
      <c r="D1" s="1127"/>
      <c r="E1" s="1127"/>
      <c r="F1" s="1127"/>
      <c r="G1" s="1127"/>
      <c r="H1" s="1127"/>
      <c r="I1" s="1127"/>
      <c r="J1" s="1127"/>
      <c r="K1" s="1127"/>
      <c r="M1" s="1128"/>
      <c r="N1" s="1128"/>
      <c r="O1" s="1128"/>
      <c r="P1" s="1128"/>
      <c r="Q1" s="1128"/>
      <c r="R1" s="1128"/>
    </row>
    <row r="2" spans="1:18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8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8" ht="18.75">
      <c r="A4" s="1129" t="s">
        <v>0</v>
      </c>
      <c r="B4" s="1129" t="s">
        <v>1629</v>
      </c>
      <c r="C4" s="1130" t="s">
        <v>1630</v>
      </c>
      <c r="D4" s="1131"/>
      <c r="E4" s="1132"/>
      <c r="F4" s="1129" t="s">
        <v>1311</v>
      </c>
      <c r="G4" s="1129"/>
      <c r="H4" s="1129"/>
      <c r="I4" s="1129"/>
      <c r="J4" s="1129"/>
      <c r="K4" s="1133" t="s">
        <v>1631</v>
      </c>
    </row>
    <row r="5" spans="1:18" ht="37.5">
      <c r="A5" s="1129"/>
      <c r="B5" s="1129"/>
      <c r="C5" s="1112" t="s">
        <v>2</v>
      </c>
      <c r="D5" s="1112" t="s">
        <v>1632</v>
      </c>
      <c r="E5" s="1112" t="s">
        <v>4</v>
      </c>
      <c r="F5" s="1113" t="s">
        <v>1654</v>
      </c>
      <c r="G5" s="1113" t="s">
        <v>1655</v>
      </c>
      <c r="H5" s="1112" t="s">
        <v>1633</v>
      </c>
      <c r="I5" s="1112" t="s">
        <v>1634</v>
      </c>
      <c r="J5" s="1112" t="s">
        <v>1635</v>
      </c>
      <c r="K5" s="1134"/>
    </row>
    <row r="6" spans="1:18" ht="14.25" customHeight="1">
      <c r="A6" s="1114"/>
      <c r="B6" s="1114"/>
      <c r="C6" s="1114"/>
      <c r="D6" s="1114"/>
      <c r="E6" s="1114"/>
      <c r="F6" s="1114"/>
      <c r="G6" s="1114"/>
      <c r="H6" s="1114"/>
      <c r="I6" s="1114"/>
      <c r="J6" s="1114"/>
      <c r="K6" s="1114"/>
    </row>
    <row r="7" spans="1:18" ht="14.25" customHeight="1">
      <c r="A7" s="1115"/>
      <c r="B7" s="1115"/>
      <c r="C7" s="1115"/>
      <c r="D7" s="1115"/>
      <c r="E7" s="1115"/>
      <c r="F7" s="1115"/>
      <c r="G7" s="1115"/>
      <c r="H7" s="1115"/>
      <c r="I7" s="1115"/>
      <c r="J7" s="1115"/>
      <c r="K7" s="1115"/>
    </row>
    <row r="8" spans="1:18" ht="14.25" customHeight="1">
      <c r="A8" s="1115"/>
      <c r="B8" s="1115"/>
      <c r="C8" s="1115"/>
      <c r="D8" s="1115"/>
      <c r="E8" s="1115"/>
      <c r="F8" s="1115"/>
      <c r="G8" s="1115"/>
      <c r="H8" s="1115"/>
      <c r="I8" s="1115"/>
      <c r="J8" s="1115"/>
      <c r="K8" s="1115"/>
    </row>
    <row r="9" spans="1:18" ht="14.25" customHeight="1">
      <c r="A9" s="1115"/>
      <c r="B9" s="1115"/>
      <c r="C9" s="1115"/>
      <c r="D9" s="1115"/>
      <c r="E9" s="1115"/>
      <c r="F9" s="1115"/>
      <c r="G9" s="1115"/>
      <c r="H9" s="1115"/>
      <c r="I9" s="1115"/>
      <c r="J9" s="1115"/>
      <c r="K9" s="1115"/>
    </row>
    <row r="10" spans="1:18" ht="14.25" customHeight="1">
      <c r="A10" s="1115"/>
      <c r="B10" s="1115"/>
      <c r="C10" s="1115"/>
      <c r="D10" s="1115"/>
      <c r="E10" s="1115"/>
      <c r="F10" s="1115"/>
      <c r="G10" s="1115"/>
      <c r="H10" s="1115"/>
      <c r="I10" s="1115"/>
      <c r="J10" s="1115"/>
      <c r="K10" s="1115"/>
    </row>
    <row r="11" spans="1:18" ht="14.25" customHeight="1">
      <c r="A11" s="1115"/>
      <c r="B11" s="1115"/>
      <c r="C11" s="1115"/>
      <c r="D11" s="1115"/>
      <c r="E11" s="1115"/>
      <c r="F11" s="1115"/>
      <c r="G11" s="1115"/>
      <c r="H11" s="1115"/>
      <c r="I11" s="1115"/>
      <c r="J11" s="1115"/>
      <c r="K11" s="1115"/>
    </row>
    <row r="12" spans="1:18" ht="14.25" customHeight="1">
      <c r="A12" s="1116"/>
      <c r="B12" s="1116"/>
      <c r="C12" s="1116"/>
      <c r="D12" s="1116"/>
      <c r="E12" s="1116"/>
      <c r="F12" s="1116"/>
      <c r="G12" s="1116"/>
      <c r="H12" s="1116"/>
      <c r="I12" s="1116"/>
      <c r="J12" s="1116"/>
      <c r="K12" s="1116"/>
    </row>
    <row r="13" spans="1:18" ht="18.75">
      <c r="A13" s="154"/>
      <c r="B13" s="1117" t="s">
        <v>4</v>
      </c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8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</row>
    <row r="15" spans="1:18" ht="20.25">
      <c r="A15" s="154"/>
      <c r="B15" s="1126" t="s">
        <v>1636</v>
      </c>
      <c r="C15" s="1126"/>
      <c r="D15" s="1126"/>
      <c r="E15" s="154"/>
      <c r="F15" s="1126" t="s">
        <v>1637</v>
      </c>
      <c r="G15" s="1126"/>
      <c r="H15" s="1126"/>
      <c r="I15" s="1126"/>
      <c r="J15" s="1"/>
      <c r="K15" s="1"/>
    </row>
    <row r="16" spans="1:18" ht="18.75">
      <c r="A16" s="154"/>
      <c r="B16" s="1126" t="s">
        <v>1638</v>
      </c>
      <c r="C16" s="1126"/>
      <c r="D16" s="1126"/>
      <c r="E16" s="154"/>
      <c r="F16" s="1126" t="s">
        <v>1639</v>
      </c>
      <c r="G16" s="1126"/>
      <c r="H16" s="1126"/>
      <c r="I16" s="1126"/>
      <c r="J16" s="28"/>
      <c r="K16" s="154"/>
    </row>
    <row r="17" spans="1:11" ht="18.75">
      <c r="A17" s="154"/>
      <c r="B17" s="1126" t="s">
        <v>1640</v>
      </c>
      <c r="C17" s="1126"/>
      <c r="D17" s="1126"/>
      <c r="E17" s="154"/>
      <c r="F17" s="28" t="s">
        <v>1641</v>
      </c>
      <c r="G17" s="28"/>
      <c r="H17" s="28"/>
      <c r="I17" s="28"/>
      <c r="J17" s="702"/>
      <c r="K17" s="154"/>
    </row>
    <row r="18" spans="1:11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</row>
    <row r="19" spans="1:11" ht="24" customHeight="1">
      <c r="A19" s="154"/>
      <c r="B19" s="1126" t="s">
        <v>1642</v>
      </c>
      <c r="C19" s="1126"/>
      <c r="D19" s="1126"/>
      <c r="E19" s="154"/>
      <c r="F19" s="1126" t="s">
        <v>1642</v>
      </c>
      <c r="G19" s="1126"/>
      <c r="H19" s="1126"/>
      <c r="I19" s="1126"/>
      <c r="J19" s="154"/>
      <c r="K19" s="154"/>
    </row>
    <row r="20" spans="1:11" ht="18.75">
      <c r="A20" s="154"/>
      <c r="B20" s="1126" t="s">
        <v>1643</v>
      </c>
      <c r="C20" s="1126"/>
      <c r="D20" s="1126"/>
      <c r="E20" s="28"/>
      <c r="F20" s="1126" t="s">
        <v>1644</v>
      </c>
      <c r="G20" s="1126"/>
      <c r="H20" s="1126"/>
      <c r="I20" s="1126"/>
      <c r="J20" s="28"/>
      <c r="K20" s="154"/>
    </row>
    <row r="21" spans="1:11" ht="18.75">
      <c r="A21" s="154"/>
      <c r="B21" s="1126" t="s">
        <v>1645</v>
      </c>
      <c r="C21" s="1126"/>
      <c r="D21" s="1126"/>
      <c r="E21" s="154"/>
      <c r="F21" s="1126" t="s">
        <v>1646</v>
      </c>
      <c r="G21" s="1126"/>
      <c r="H21" s="1126"/>
      <c r="I21" s="1126"/>
      <c r="J21" s="702"/>
      <c r="K21" s="154"/>
    </row>
    <row r="22" spans="1:11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</row>
    <row r="23" spans="1:11" ht="24" customHeight="1">
      <c r="A23" s="154"/>
      <c r="B23" s="1126" t="s">
        <v>1647</v>
      </c>
      <c r="C23" s="1126"/>
      <c r="D23" s="1126"/>
      <c r="E23" s="28"/>
      <c r="F23" s="1126" t="s">
        <v>1648</v>
      </c>
      <c r="G23" s="1126"/>
      <c r="H23" s="1126"/>
      <c r="I23" s="1126"/>
      <c r="J23" s="154"/>
      <c r="K23" s="154"/>
    </row>
    <row r="24" spans="1:11" ht="18.75">
      <c r="A24" s="154"/>
      <c r="B24" s="1126" t="s">
        <v>1643</v>
      </c>
      <c r="C24" s="1126"/>
      <c r="D24" s="1126"/>
      <c r="E24" s="28"/>
      <c r="F24" s="1126" t="s">
        <v>1643</v>
      </c>
      <c r="G24" s="1126"/>
      <c r="H24" s="1126"/>
      <c r="I24" s="1126"/>
      <c r="J24" s="154"/>
      <c r="K24" s="154"/>
    </row>
    <row r="25" spans="1:11" ht="18.75">
      <c r="A25" s="154"/>
      <c r="B25" s="1126" t="s">
        <v>1649</v>
      </c>
      <c r="C25" s="1126"/>
      <c r="D25" s="1126"/>
      <c r="E25" s="28"/>
      <c r="F25" s="1126" t="s">
        <v>1650</v>
      </c>
      <c r="G25" s="1126"/>
      <c r="H25" s="1126"/>
      <c r="I25" s="1126"/>
      <c r="J25" s="154"/>
      <c r="K25" s="154"/>
    </row>
    <row r="26" spans="1:11" ht="14.25" customHeight="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 ht="25.5" customHeight="1">
      <c r="A27" s="154"/>
      <c r="B27" s="1135" t="s">
        <v>1651</v>
      </c>
      <c r="C27" s="1135"/>
      <c r="D27" s="1135"/>
      <c r="E27" s="1135"/>
      <c r="F27" s="1135"/>
      <c r="G27" s="1135"/>
      <c r="H27" s="1135"/>
      <c r="I27" s="1135"/>
      <c r="J27" s="154"/>
      <c r="K27" s="154"/>
    </row>
    <row r="28" spans="1:11" ht="21.75" customHeight="1">
      <c r="A28" s="154"/>
      <c r="B28" s="1135" t="s">
        <v>1652</v>
      </c>
      <c r="C28" s="1135"/>
      <c r="D28" s="1135"/>
      <c r="E28" s="1135"/>
      <c r="F28" s="1135"/>
      <c r="G28" s="1135"/>
      <c r="H28" s="1135"/>
      <c r="I28" s="1135"/>
      <c r="J28" s="154"/>
      <c r="K28" s="154"/>
    </row>
    <row r="29" spans="1:11" ht="18.75">
      <c r="A29" s="154"/>
      <c r="B29" s="1135" t="s">
        <v>1653</v>
      </c>
      <c r="C29" s="1135"/>
      <c r="D29" s="1135"/>
      <c r="E29" s="1135"/>
      <c r="F29" s="1135"/>
      <c r="G29" s="1135"/>
      <c r="H29" s="1135"/>
      <c r="I29" s="1135"/>
      <c r="J29" s="154"/>
      <c r="K29" s="154"/>
    </row>
    <row r="30" spans="1:11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</row>
  </sheetData>
  <mergeCells count="27">
    <mergeCell ref="B29:I29"/>
    <mergeCell ref="B24:D24"/>
    <mergeCell ref="F24:I24"/>
    <mergeCell ref="B25:D25"/>
    <mergeCell ref="F25:I25"/>
    <mergeCell ref="B28:I28"/>
    <mergeCell ref="B27:I27"/>
    <mergeCell ref="B20:D20"/>
    <mergeCell ref="F20:I20"/>
    <mergeCell ref="B21:D21"/>
    <mergeCell ref="F21:I21"/>
    <mergeCell ref="B23:D23"/>
    <mergeCell ref="F23:I23"/>
    <mergeCell ref="B19:D19"/>
    <mergeCell ref="F19:I19"/>
    <mergeCell ref="A1:K1"/>
    <mergeCell ref="M1:R1"/>
    <mergeCell ref="A4:A5"/>
    <mergeCell ref="B4:B5"/>
    <mergeCell ref="C4:E4"/>
    <mergeCell ref="F4:J4"/>
    <mergeCell ref="K4:K5"/>
    <mergeCell ref="B15:D15"/>
    <mergeCell ref="F15:I15"/>
    <mergeCell ref="B16:D16"/>
    <mergeCell ref="F16:I16"/>
    <mergeCell ref="B17:D17"/>
  </mergeCells>
  <pageMargins left="0.70866141732283472" right="0.70866141732283472" top="0.31" bottom="0.17" header="0.17" footer="0.2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6EDF-A774-4065-949E-E85558EC9624}">
  <sheetPr>
    <tabColor rgb="FF92D050"/>
    <pageSetUpPr fitToPage="1"/>
  </sheetPr>
  <dimension ref="A1:U27"/>
  <sheetViews>
    <sheetView view="pageBreakPreview" zoomScaleNormal="100" zoomScaleSheetLayoutView="100" workbookViewId="0">
      <selection activeCell="C23" sqref="C23"/>
    </sheetView>
  </sheetViews>
  <sheetFormatPr defaultRowHeight="20.25"/>
  <cols>
    <col min="1" max="4" width="13.7109375" style="31" customWidth="1"/>
    <col min="5" max="5" width="31.28515625" style="31" customWidth="1"/>
    <col min="6" max="6" width="9.28515625" style="734" bestFit="1" customWidth="1"/>
    <col min="7" max="7" width="4.7109375" style="31" customWidth="1"/>
    <col min="8" max="8" width="11.140625" style="31" customWidth="1"/>
    <col min="9" max="10" width="4" style="734" customWidth="1"/>
    <col min="11" max="11" width="4" style="994" customWidth="1"/>
    <col min="12" max="12" width="4" style="734" customWidth="1"/>
    <col min="13" max="13" width="4" style="994" customWidth="1"/>
    <col min="14" max="16" width="4" style="734" customWidth="1"/>
    <col min="17" max="17" width="4" style="994" customWidth="1"/>
    <col min="18" max="18" width="4" style="734" customWidth="1"/>
    <col min="19" max="19" width="4" style="994" customWidth="1"/>
    <col min="20" max="20" width="4" style="734" customWidth="1"/>
    <col min="21" max="21" width="6.85546875" style="31" customWidth="1"/>
    <col min="22" max="246" width="9.140625" style="31"/>
    <col min="247" max="247" width="16.7109375" style="31" customWidth="1"/>
    <col min="248" max="248" width="12.7109375" style="31" customWidth="1"/>
    <col min="249" max="249" width="11.7109375" style="31" customWidth="1"/>
    <col min="250" max="250" width="11.28515625" style="31" customWidth="1"/>
    <col min="251" max="251" width="22.28515625" style="31" customWidth="1"/>
    <col min="252" max="252" width="10.28515625" style="31" customWidth="1"/>
    <col min="253" max="253" width="4.28515625" style="31" customWidth="1"/>
    <col min="254" max="254" width="7.85546875" style="31" customWidth="1"/>
    <col min="255" max="266" width="4" style="31" customWidth="1"/>
    <col min="267" max="267" width="12.7109375" style="31" customWidth="1"/>
    <col min="268" max="502" width="9.140625" style="31"/>
    <col min="503" max="503" width="16.7109375" style="31" customWidth="1"/>
    <col min="504" max="504" width="12.7109375" style="31" customWidth="1"/>
    <col min="505" max="505" width="11.7109375" style="31" customWidth="1"/>
    <col min="506" max="506" width="11.28515625" style="31" customWidth="1"/>
    <col min="507" max="507" width="22.28515625" style="31" customWidth="1"/>
    <col min="508" max="508" width="10.28515625" style="31" customWidth="1"/>
    <col min="509" max="509" width="4.28515625" style="31" customWidth="1"/>
    <col min="510" max="510" width="7.85546875" style="31" customWidth="1"/>
    <col min="511" max="522" width="4" style="31" customWidth="1"/>
    <col min="523" max="523" width="12.7109375" style="31" customWidth="1"/>
    <col min="524" max="758" width="9.140625" style="31"/>
    <col min="759" max="759" width="16.7109375" style="31" customWidth="1"/>
    <col min="760" max="760" width="12.7109375" style="31" customWidth="1"/>
    <col min="761" max="761" width="11.7109375" style="31" customWidth="1"/>
    <col min="762" max="762" width="11.28515625" style="31" customWidth="1"/>
    <col min="763" max="763" width="22.28515625" style="31" customWidth="1"/>
    <col min="764" max="764" width="10.28515625" style="31" customWidth="1"/>
    <col min="765" max="765" width="4.28515625" style="31" customWidth="1"/>
    <col min="766" max="766" width="7.85546875" style="31" customWidth="1"/>
    <col min="767" max="778" width="4" style="31" customWidth="1"/>
    <col min="779" max="779" width="12.7109375" style="31" customWidth="1"/>
    <col min="780" max="1014" width="9.140625" style="31"/>
    <col min="1015" max="1015" width="16.7109375" style="31" customWidth="1"/>
    <col min="1016" max="1016" width="12.7109375" style="31" customWidth="1"/>
    <col min="1017" max="1017" width="11.7109375" style="31" customWidth="1"/>
    <col min="1018" max="1018" width="11.28515625" style="31" customWidth="1"/>
    <col min="1019" max="1019" width="22.28515625" style="31" customWidth="1"/>
    <col min="1020" max="1020" width="10.28515625" style="31" customWidth="1"/>
    <col min="1021" max="1021" width="4.28515625" style="31" customWidth="1"/>
    <col min="1022" max="1022" width="7.85546875" style="31" customWidth="1"/>
    <col min="1023" max="1034" width="4" style="31" customWidth="1"/>
    <col min="1035" max="1035" width="12.7109375" style="31" customWidth="1"/>
    <col min="1036" max="1270" width="9.140625" style="31"/>
    <col min="1271" max="1271" width="16.7109375" style="31" customWidth="1"/>
    <col min="1272" max="1272" width="12.7109375" style="31" customWidth="1"/>
    <col min="1273" max="1273" width="11.7109375" style="31" customWidth="1"/>
    <col min="1274" max="1274" width="11.28515625" style="31" customWidth="1"/>
    <col min="1275" max="1275" width="22.28515625" style="31" customWidth="1"/>
    <col min="1276" max="1276" width="10.28515625" style="31" customWidth="1"/>
    <col min="1277" max="1277" width="4.28515625" style="31" customWidth="1"/>
    <col min="1278" max="1278" width="7.85546875" style="31" customWidth="1"/>
    <col min="1279" max="1290" width="4" style="31" customWidth="1"/>
    <col min="1291" max="1291" width="12.7109375" style="31" customWidth="1"/>
    <col min="1292" max="1526" width="9.140625" style="31"/>
    <col min="1527" max="1527" width="16.7109375" style="31" customWidth="1"/>
    <col min="1528" max="1528" width="12.7109375" style="31" customWidth="1"/>
    <col min="1529" max="1529" width="11.7109375" style="31" customWidth="1"/>
    <col min="1530" max="1530" width="11.28515625" style="31" customWidth="1"/>
    <col min="1531" max="1531" width="22.28515625" style="31" customWidth="1"/>
    <col min="1532" max="1532" width="10.28515625" style="31" customWidth="1"/>
    <col min="1533" max="1533" width="4.28515625" style="31" customWidth="1"/>
    <col min="1534" max="1534" width="7.85546875" style="31" customWidth="1"/>
    <col min="1535" max="1546" width="4" style="31" customWidth="1"/>
    <col min="1547" max="1547" width="12.7109375" style="31" customWidth="1"/>
    <col min="1548" max="1782" width="9.140625" style="31"/>
    <col min="1783" max="1783" width="16.7109375" style="31" customWidth="1"/>
    <col min="1784" max="1784" width="12.7109375" style="31" customWidth="1"/>
    <col min="1785" max="1785" width="11.7109375" style="31" customWidth="1"/>
    <col min="1786" max="1786" width="11.28515625" style="31" customWidth="1"/>
    <col min="1787" max="1787" width="22.28515625" style="31" customWidth="1"/>
    <col min="1788" max="1788" width="10.28515625" style="31" customWidth="1"/>
    <col min="1789" max="1789" width="4.28515625" style="31" customWidth="1"/>
    <col min="1790" max="1790" width="7.85546875" style="31" customWidth="1"/>
    <col min="1791" max="1802" width="4" style="31" customWidth="1"/>
    <col min="1803" max="1803" width="12.7109375" style="31" customWidth="1"/>
    <col min="1804" max="2038" width="9.140625" style="31"/>
    <col min="2039" max="2039" width="16.7109375" style="31" customWidth="1"/>
    <col min="2040" max="2040" width="12.7109375" style="31" customWidth="1"/>
    <col min="2041" max="2041" width="11.7109375" style="31" customWidth="1"/>
    <col min="2042" max="2042" width="11.28515625" style="31" customWidth="1"/>
    <col min="2043" max="2043" width="22.28515625" style="31" customWidth="1"/>
    <col min="2044" max="2044" width="10.28515625" style="31" customWidth="1"/>
    <col min="2045" max="2045" width="4.28515625" style="31" customWidth="1"/>
    <col min="2046" max="2046" width="7.85546875" style="31" customWidth="1"/>
    <col min="2047" max="2058" width="4" style="31" customWidth="1"/>
    <col min="2059" max="2059" width="12.7109375" style="31" customWidth="1"/>
    <col min="2060" max="2294" width="9.140625" style="31"/>
    <col min="2295" max="2295" width="16.7109375" style="31" customWidth="1"/>
    <col min="2296" max="2296" width="12.7109375" style="31" customWidth="1"/>
    <col min="2297" max="2297" width="11.7109375" style="31" customWidth="1"/>
    <col min="2298" max="2298" width="11.28515625" style="31" customWidth="1"/>
    <col min="2299" max="2299" width="22.28515625" style="31" customWidth="1"/>
    <col min="2300" max="2300" width="10.28515625" style="31" customWidth="1"/>
    <col min="2301" max="2301" width="4.28515625" style="31" customWidth="1"/>
    <col min="2302" max="2302" width="7.85546875" style="31" customWidth="1"/>
    <col min="2303" max="2314" width="4" style="31" customWidth="1"/>
    <col min="2315" max="2315" width="12.7109375" style="31" customWidth="1"/>
    <col min="2316" max="2550" width="9.140625" style="31"/>
    <col min="2551" max="2551" width="16.7109375" style="31" customWidth="1"/>
    <col min="2552" max="2552" width="12.7109375" style="31" customWidth="1"/>
    <col min="2553" max="2553" width="11.7109375" style="31" customWidth="1"/>
    <col min="2554" max="2554" width="11.28515625" style="31" customWidth="1"/>
    <col min="2555" max="2555" width="22.28515625" style="31" customWidth="1"/>
    <col min="2556" max="2556" width="10.28515625" style="31" customWidth="1"/>
    <col min="2557" max="2557" width="4.28515625" style="31" customWidth="1"/>
    <col min="2558" max="2558" width="7.85546875" style="31" customWidth="1"/>
    <col min="2559" max="2570" width="4" style="31" customWidth="1"/>
    <col min="2571" max="2571" width="12.7109375" style="31" customWidth="1"/>
    <col min="2572" max="2806" width="9.140625" style="31"/>
    <col min="2807" max="2807" width="16.7109375" style="31" customWidth="1"/>
    <col min="2808" max="2808" width="12.7109375" style="31" customWidth="1"/>
    <col min="2809" max="2809" width="11.7109375" style="31" customWidth="1"/>
    <col min="2810" max="2810" width="11.28515625" style="31" customWidth="1"/>
    <col min="2811" max="2811" width="22.28515625" style="31" customWidth="1"/>
    <col min="2812" max="2812" width="10.28515625" style="31" customWidth="1"/>
    <col min="2813" max="2813" width="4.28515625" style="31" customWidth="1"/>
    <col min="2814" max="2814" width="7.85546875" style="31" customWidth="1"/>
    <col min="2815" max="2826" width="4" style="31" customWidth="1"/>
    <col min="2827" max="2827" width="12.7109375" style="31" customWidth="1"/>
    <col min="2828" max="3062" width="9.140625" style="31"/>
    <col min="3063" max="3063" width="16.7109375" style="31" customWidth="1"/>
    <col min="3064" max="3064" width="12.7109375" style="31" customWidth="1"/>
    <col min="3065" max="3065" width="11.7109375" style="31" customWidth="1"/>
    <col min="3066" max="3066" width="11.28515625" style="31" customWidth="1"/>
    <col min="3067" max="3067" width="22.28515625" style="31" customWidth="1"/>
    <col min="3068" max="3068" width="10.28515625" style="31" customWidth="1"/>
    <col min="3069" max="3069" width="4.28515625" style="31" customWidth="1"/>
    <col min="3070" max="3070" width="7.85546875" style="31" customWidth="1"/>
    <col min="3071" max="3082" width="4" style="31" customWidth="1"/>
    <col min="3083" max="3083" width="12.7109375" style="31" customWidth="1"/>
    <col min="3084" max="3318" width="9.140625" style="31"/>
    <col min="3319" max="3319" width="16.7109375" style="31" customWidth="1"/>
    <col min="3320" max="3320" width="12.7109375" style="31" customWidth="1"/>
    <col min="3321" max="3321" width="11.7109375" style="31" customWidth="1"/>
    <col min="3322" max="3322" width="11.28515625" style="31" customWidth="1"/>
    <col min="3323" max="3323" width="22.28515625" style="31" customWidth="1"/>
    <col min="3324" max="3324" width="10.28515625" style="31" customWidth="1"/>
    <col min="3325" max="3325" width="4.28515625" style="31" customWidth="1"/>
    <col min="3326" max="3326" width="7.85546875" style="31" customWidth="1"/>
    <col min="3327" max="3338" width="4" style="31" customWidth="1"/>
    <col min="3339" max="3339" width="12.7109375" style="31" customWidth="1"/>
    <col min="3340" max="3574" width="9.140625" style="31"/>
    <col min="3575" max="3575" width="16.7109375" style="31" customWidth="1"/>
    <col min="3576" max="3576" width="12.7109375" style="31" customWidth="1"/>
    <col min="3577" max="3577" width="11.7109375" style="31" customWidth="1"/>
    <col min="3578" max="3578" width="11.28515625" style="31" customWidth="1"/>
    <col min="3579" max="3579" width="22.28515625" style="31" customWidth="1"/>
    <col min="3580" max="3580" width="10.28515625" style="31" customWidth="1"/>
    <col min="3581" max="3581" width="4.28515625" style="31" customWidth="1"/>
    <col min="3582" max="3582" width="7.85546875" style="31" customWidth="1"/>
    <col min="3583" max="3594" width="4" style="31" customWidth="1"/>
    <col min="3595" max="3595" width="12.7109375" style="31" customWidth="1"/>
    <col min="3596" max="3830" width="9.140625" style="31"/>
    <col min="3831" max="3831" width="16.7109375" style="31" customWidth="1"/>
    <col min="3832" max="3832" width="12.7109375" style="31" customWidth="1"/>
    <col min="3833" max="3833" width="11.7109375" style="31" customWidth="1"/>
    <col min="3834" max="3834" width="11.28515625" style="31" customWidth="1"/>
    <col min="3835" max="3835" width="22.28515625" style="31" customWidth="1"/>
    <col min="3836" max="3836" width="10.28515625" style="31" customWidth="1"/>
    <col min="3837" max="3837" width="4.28515625" style="31" customWidth="1"/>
    <col min="3838" max="3838" width="7.85546875" style="31" customWidth="1"/>
    <col min="3839" max="3850" width="4" style="31" customWidth="1"/>
    <col min="3851" max="3851" width="12.7109375" style="31" customWidth="1"/>
    <col min="3852" max="4086" width="9.140625" style="31"/>
    <col min="4087" max="4087" width="16.7109375" style="31" customWidth="1"/>
    <col min="4088" max="4088" width="12.7109375" style="31" customWidth="1"/>
    <col min="4089" max="4089" width="11.7109375" style="31" customWidth="1"/>
    <col min="4090" max="4090" width="11.28515625" style="31" customWidth="1"/>
    <col min="4091" max="4091" width="22.28515625" style="31" customWidth="1"/>
    <col min="4092" max="4092" width="10.28515625" style="31" customWidth="1"/>
    <col min="4093" max="4093" width="4.28515625" style="31" customWidth="1"/>
    <col min="4094" max="4094" width="7.85546875" style="31" customWidth="1"/>
    <col min="4095" max="4106" width="4" style="31" customWidth="1"/>
    <col min="4107" max="4107" width="12.7109375" style="31" customWidth="1"/>
    <col min="4108" max="4342" width="9.140625" style="31"/>
    <col min="4343" max="4343" width="16.7109375" style="31" customWidth="1"/>
    <col min="4344" max="4344" width="12.7109375" style="31" customWidth="1"/>
    <col min="4345" max="4345" width="11.7109375" style="31" customWidth="1"/>
    <col min="4346" max="4346" width="11.28515625" style="31" customWidth="1"/>
    <col min="4347" max="4347" width="22.28515625" style="31" customWidth="1"/>
    <col min="4348" max="4348" width="10.28515625" style="31" customWidth="1"/>
    <col min="4349" max="4349" width="4.28515625" style="31" customWidth="1"/>
    <col min="4350" max="4350" width="7.85546875" style="31" customWidth="1"/>
    <col min="4351" max="4362" width="4" style="31" customWidth="1"/>
    <col min="4363" max="4363" width="12.7109375" style="31" customWidth="1"/>
    <col min="4364" max="4598" width="9.140625" style="31"/>
    <col min="4599" max="4599" width="16.7109375" style="31" customWidth="1"/>
    <col min="4600" max="4600" width="12.7109375" style="31" customWidth="1"/>
    <col min="4601" max="4601" width="11.7109375" style="31" customWidth="1"/>
    <col min="4602" max="4602" width="11.28515625" style="31" customWidth="1"/>
    <col min="4603" max="4603" width="22.28515625" style="31" customWidth="1"/>
    <col min="4604" max="4604" width="10.28515625" style="31" customWidth="1"/>
    <col min="4605" max="4605" width="4.28515625" style="31" customWidth="1"/>
    <col min="4606" max="4606" width="7.85546875" style="31" customWidth="1"/>
    <col min="4607" max="4618" width="4" style="31" customWidth="1"/>
    <col min="4619" max="4619" width="12.7109375" style="31" customWidth="1"/>
    <col min="4620" max="4854" width="9.140625" style="31"/>
    <col min="4855" max="4855" width="16.7109375" style="31" customWidth="1"/>
    <col min="4856" max="4856" width="12.7109375" style="31" customWidth="1"/>
    <col min="4857" max="4857" width="11.7109375" style="31" customWidth="1"/>
    <col min="4858" max="4858" width="11.28515625" style="31" customWidth="1"/>
    <col min="4859" max="4859" width="22.28515625" style="31" customWidth="1"/>
    <col min="4860" max="4860" width="10.28515625" style="31" customWidth="1"/>
    <col min="4861" max="4861" width="4.28515625" style="31" customWidth="1"/>
    <col min="4862" max="4862" width="7.85546875" style="31" customWidth="1"/>
    <col min="4863" max="4874" width="4" style="31" customWidth="1"/>
    <col min="4875" max="4875" width="12.7109375" style="31" customWidth="1"/>
    <col min="4876" max="5110" width="9.140625" style="31"/>
    <col min="5111" max="5111" width="16.7109375" style="31" customWidth="1"/>
    <col min="5112" max="5112" width="12.7109375" style="31" customWidth="1"/>
    <col min="5113" max="5113" width="11.7109375" style="31" customWidth="1"/>
    <col min="5114" max="5114" width="11.28515625" style="31" customWidth="1"/>
    <col min="5115" max="5115" width="22.28515625" style="31" customWidth="1"/>
    <col min="5116" max="5116" width="10.28515625" style="31" customWidth="1"/>
    <col min="5117" max="5117" width="4.28515625" style="31" customWidth="1"/>
    <col min="5118" max="5118" width="7.85546875" style="31" customWidth="1"/>
    <col min="5119" max="5130" width="4" style="31" customWidth="1"/>
    <col min="5131" max="5131" width="12.7109375" style="31" customWidth="1"/>
    <col min="5132" max="5366" width="9.140625" style="31"/>
    <col min="5367" max="5367" width="16.7109375" style="31" customWidth="1"/>
    <col min="5368" max="5368" width="12.7109375" style="31" customWidth="1"/>
    <col min="5369" max="5369" width="11.7109375" style="31" customWidth="1"/>
    <col min="5370" max="5370" width="11.28515625" style="31" customWidth="1"/>
    <col min="5371" max="5371" width="22.28515625" style="31" customWidth="1"/>
    <col min="5372" max="5372" width="10.28515625" style="31" customWidth="1"/>
    <col min="5373" max="5373" width="4.28515625" style="31" customWidth="1"/>
    <col min="5374" max="5374" width="7.85546875" style="31" customWidth="1"/>
    <col min="5375" max="5386" width="4" style="31" customWidth="1"/>
    <col min="5387" max="5387" width="12.7109375" style="31" customWidth="1"/>
    <col min="5388" max="5622" width="9.140625" style="31"/>
    <col min="5623" max="5623" width="16.7109375" style="31" customWidth="1"/>
    <col min="5624" max="5624" width="12.7109375" style="31" customWidth="1"/>
    <col min="5625" max="5625" width="11.7109375" style="31" customWidth="1"/>
    <col min="5626" max="5626" width="11.28515625" style="31" customWidth="1"/>
    <col min="5627" max="5627" width="22.28515625" style="31" customWidth="1"/>
    <col min="5628" max="5628" width="10.28515625" style="31" customWidth="1"/>
    <col min="5629" max="5629" width="4.28515625" style="31" customWidth="1"/>
    <col min="5630" max="5630" width="7.85546875" style="31" customWidth="1"/>
    <col min="5631" max="5642" width="4" style="31" customWidth="1"/>
    <col min="5643" max="5643" width="12.7109375" style="31" customWidth="1"/>
    <col min="5644" max="5878" width="9.140625" style="31"/>
    <col min="5879" max="5879" width="16.7109375" style="31" customWidth="1"/>
    <col min="5880" max="5880" width="12.7109375" style="31" customWidth="1"/>
    <col min="5881" max="5881" width="11.7109375" style="31" customWidth="1"/>
    <col min="5882" max="5882" width="11.28515625" style="31" customWidth="1"/>
    <col min="5883" max="5883" width="22.28515625" style="31" customWidth="1"/>
    <col min="5884" max="5884" width="10.28515625" style="31" customWidth="1"/>
    <col min="5885" max="5885" width="4.28515625" style="31" customWidth="1"/>
    <col min="5886" max="5886" width="7.85546875" style="31" customWidth="1"/>
    <col min="5887" max="5898" width="4" style="31" customWidth="1"/>
    <col min="5899" max="5899" width="12.7109375" style="31" customWidth="1"/>
    <col min="5900" max="6134" width="9.140625" style="31"/>
    <col min="6135" max="6135" width="16.7109375" style="31" customWidth="1"/>
    <col min="6136" max="6136" width="12.7109375" style="31" customWidth="1"/>
    <col min="6137" max="6137" width="11.7109375" style="31" customWidth="1"/>
    <col min="6138" max="6138" width="11.28515625" style="31" customWidth="1"/>
    <col min="6139" max="6139" width="22.28515625" style="31" customWidth="1"/>
    <col min="6140" max="6140" width="10.28515625" style="31" customWidth="1"/>
    <col min="6141" max="6141" width="4.28515625" style="31" customWidth="1"/>
    <col min="6142" max="6142" width="7.85546875" style="31" customWidth="1"/>
    <col min="6143" max="6154" width="4" style="31" customWidth="1"/>
    <col min="6155" max="6155" width="12.7109375" style="31" customWidth="1"/>
    <col min="6156" max="6390" width="9.140625" style="31"/>
    <col min="6391" max="6391" width="16.7109375" style="31" customWidth="1"/>
    <col min="6392" max="6392" width="12.7109375" style="31" customWidth="1"/>
    <col min="6393" max="6393" width="11.7109375" style="31" customWidth="1"/>
    <col min="6394" max="6394" width="11.28515625" style="31" customWidth="1"/>
    <col min="6395" max="6395" width="22.28515625" style="31" customWidth="1"/>
    <col min="6396" max="6396" width="10.28515625" style="31" customWidth="1"/>
    <col min="6397" max="6397" width="4.28515625" style="31" customWidth="1"/>
    <col min="6398" max="6398" width="7.85546875" style="31" customWidth="1"/>
    <col min="6399" max="6410" width="4" style="31" customWidth="1"/>
    <col min="6411" max="6411" width="12.7109375" style="31" customWidth="1"/>
    <col min="6412" max="6646" width="9.140625" style="31"/>
    <col min="6647" max="6647" width="16.7109375" style="31" customWidth="1"/>
    <col min="6648" max="6648" width="12.7109375" style="31" customWidth="1"/>
    <col min="6649" max="6649" width="11.7109375" style="31" customWidth="1"/>
    <col min="6650" max="6650" width="11.28515625" style="31" customWidth="1"/>
    <col min="6651" max="6651" width="22.28515625" style="31" customWidth="1"/>
    <col min="6652" max="6652" width="10.28515625" style="31" customWidth="1"/>
    <col min="6653" max="6653" width="4.28515625" style="31" customWidth="1"/>
    <col min="6654" max="6654" width="7.85546875" style="31" customWidth="1"/>
    <col min="6655" max="6666" width="4" style="31" customWidth="1"/>
    <col min="6667" max="6667" width="12.7109375" style="31" customWidth="1"/>
    <col min="6668" max="6902" width="9.140625" style="31"/>
    <col min="6903" max="6903" width="16.7109375" style="31" customWidth="1"/>
    <col min="6904" max="6904" width="12.7109375" style="31" customWidth="1"/>
    <col min="6905" max="6905" width="11.7109375" style="31" customWidth="1"/>
    <col min="6906" max="6906" width="11.28515625" style="31" customWidth="1"/>
    <col min="6907" max="6907" width="22.28515625" style="31" customWidth="1"/>
    <col min="6908" max="6908" width="10.28515625" style="31" customWidth="1"/>
    <col min="6909" max="6909" width="4.28515625" style="31" customWidth="1"/>
    <col min="6910" max="6910" width="7.85546875" style="31" customWidth="1"/>
    <col min="6911" max="6922" width="4" style="31" customWidth="1"/>
    <col min="6923" max="6923" width="12.7109375" style="31" customWidth="1"/>
    <col min="6924" max="7158" width="9.140625" style="31"/>
    <col min="7159" max="7159" width="16.7109375" style="31" customWidth="1"/>
    <col min="7160" max="7160" width="12.7109375" style="31" customWidth="1"/>
    <col min="7161" max="7161" width="11.7109375" style="31" customWidth="1"/>
    <col min="7162" max="7162" width="11.28515625" style="31" customWidth="1"/>
    <col min="7163" max="7163" width="22.28515625" style="31" customWidth="1"/>
    <col min="7164" max="7164" width="10.28515625" style="31" customWidth="1"/>
    <col min="7165" max="7165" width="4.28515625" style="31" customWidth="1"/>
    <col min="7166" max="7166" width="7.85546875" style="31" customWidth="1"/>
    <col min="7167" max="7178" width="4" style="31" customWidth="1"/>
    <col min="7179" max="7179" width="12.7109375" style="31" customWidth="1"/>
    <col min="7180" max="7414" width="9.140625" style="31"/>
    <col min="7415" max="7415" width="16.7109375" style="31" customWidth="1"/>
    <col min="7416" max="7416" width="12.7109375" style="31" customWidth="1"/>
    <col min="7417" max="7417" width="11.7109375" style="31" customWidth="1"/>
    <col min="7418" max="7418" width="11.28515625" style="31" customWidth="1"/>
    <col min="7419" max="7419" width="22.28515625" style="31" customWidth="1"/>
    <col min="7420" max="7420" width="10.28515625" style="31" customWidth="1"/>
    <col min="7421" max="7421" width="4.28515625" style="31" customWidth="1"/>
    <col min="7422" max="7422" width="7.85546875" style="31" customWidth="1"/>
    <col min="7423" max="7434" width="4" style="31" customWidth="1"/>
    <col min="7435" max="7435" width="12.7109375" style="31" customWidth="1"/>
    <col min="7436" max="7670" width="9.140625" style="31"/>
    <col min="7671" max="7671" width="16.7109375" style="31" customWidth="1"/>
    <col min="7672" max="7672" width="12.7109375" style="31" customWidth="1"/>
    <col min="7673" max="7673" width="11.7109375" style="31" customWidth="1"/>
    <col min="7674" max="7674" width="11.28515625" style="31" customWidth="1"/>
    <col min="7675" max="7675" width="22.28515625" style="31" customWidth="1"/>
    <col min="7676" max="7676" width="10.28515625" style="31" customWidth="1"/>
    <col min="7677" max="7677" width="4.28515625" style="31" customWidth="1"/>
    <col min="7678" max="7678" width="7.85546875" style="31" customWidth="1"/>
    <col min="7679" max="7690" width="4" style="31" customWidth="1"/>
    <col min="7691" max="7691" width="12.7109375" style="31" customWidth="1"/>
    <col min="7692" max="7926" width="9.140625" style="31"/>
    <col min="7927" max="7927" width="16.7109375" style="31" customWidth="1"/>
    <col min="7928" max="7928" width="12.7109375" style="31" customWidth="1"/>
    <col min="7929" max="7929" width="11.7109375" style="31" customWidth="1"/>
    <col min="7930" max="7930" width="11.28515625" style="31" customWidth="1"/>
    <col min="7931" max="7931" width="22.28515625" style="31" customWidth="1"/>
    <col min="7932" max="7932" width="10.28515625" style="31" customWidth="1"/>
    <col min="7933" max="7933" width="4.28515625" style="31" customWidth="1"/>
    <col min="7934" max="7934" width="7.85546875" style="31" customWidth="1"/>
    <col min="7935" max="7946" width="4" style="31" customWidth="1"/>
    <col min="7947" max="7947" width="12.7109375" style="31" customWidth="1"/>
    <col min="7948" max="8182" width="9.140625" style="31"/>
    <col min="8183" max="8183" width="16.7109375" style="31" customWidth="1"/>
    <col min="8184" max="8184" width="12.7109375" style="31" customWidth="1"/>
    <col min="8185" max="8185" width="11.7109375" style="31" customWidth="1"/>
    <col min="8186" max="8186" width="11.28515625" style="31" customWidth="1"/>
    <col min="8187" max="8187" width="22.28515625" style="31" customWidth="1"/>
    <col min="8188" max="8188" width="10.28515625" style="31" customWidth="1"/>
    <col min="8189" max="8189" width="4.28515625" style="31" customWidth="1"/>
    <col min="8190" max="8190" width="7.85546875" style="31" customWidth="1"/>
    <col min="8191" max="8202" width="4" style="31" customWidth="1"/>
    <col min="8203" max="8203" width="12.7109375" style="31" customWidth="1"/>
    <col min="8204" max="8438" width="9.140625" style="31"/>
    <col min="8439" max="8439" width="16.7109375" style="31" customWidth="1"/>
    <col min="8440" max="8440" width="12.7109375" style="31" customWidth="1"/>
    <col min="8441" max="8441" width="11.7109375" style="31" customWidth="1"/>
    <col min="8442" max="8442" width="11.28515625" style="31" customWidth="1"/>
    <col min="8443" max="8443" width="22.28515625" style="31" customWidth="1"/>
    <col min="8444" max="8444" width="10.28515625" style="31" customWidth="1"/>
    <col min="8445" max="8445" width="4.28515625" style="31" customWidth="1"/>
    <col min="8446" max="8446" width="7.85546875" style="31" customWidth="1"/>
    <col min="8447" max="8458" width="4" style="31" customWidth="1"/>
    <col min="8459" max="8459" width="12.7109375" style="31" customWidth="1"/>
    <col min="8460" max="8694" width="9.140625" style="31"/>
    <col min="8695" max="8695" width="16.7109375" style="31" customWidth="1"/>
    <col min="8696" max="8696" width="12.7109375" style="31" customWidth="1"/>
    <col min="8697" max="8697" width="11.7109375" style="31" customWidth="1"/>
    <col min="8698" max="8698" width="11.28515625" style="31" customWidth="1"/>
    <col min="8699" max="8699" width="22.28515625" style="31" customWidth="1"/>
    <col min="8700" max="8700" width="10.28515625" style="31" customWidth="1"/>
    <col min="8701" max="8701" width="4.28515625" style="31" customWidth="1"/>
    <col min="8702" max="8702" width="7.85546875" style="31" customWidth="1"/>
    <col min="8703" max="8714" width="4" style="31" customWidth="1"/>
    <col min="8715" max="8715" width="12.7109375" style="31" customWidth="1"/>
    <col min="8716" max="8950" width="9.140625" style="31"/>
    <col min="8951" max="8951" width="16.7109375" style="31" customWidth="1"/>
    <col min="8952" max="8952" width="12.7109375" style="31" customWidth="1"/>
    <col min="8953" max="8953" width="11.7109375" style="31" customWidth="1"/>
    <col min="8954" max="8954" width="11.28515625" style="31" customWidth="1"/>
    <col min="8955" max="8955" width="22.28515625" style="31" customWidth="1"/>
    <col min="8956" max="8956" width="10.28515625" style="31" customWidth="1"/>
    <col min="8957" max="8957" width="4.28515625" style="31" customWidth="1"/>
    <col min="8958" max="8958" width="7.85546875" style="31" customWidth="1"/>
    <col min="8959" max="8970" width="4" style="31" customWidth="1"/>
    <col min="8971" max="8971" width="12.7109375" style="31" customWidth="1"/>
    <col min="8972" max="9206" width="9.140625" style="31"/>
    <col min="9207" max="9207" width="16.7109375" style="31" customWidth="1"/>
    <col min="9208" max="9208" width="12.7109375" style="31" customWidth="1"/>
    <col min="9209" max="9209" width="11.7109375" style="31" customWidth="1"/>
    <col min="9210" max="9210" width="11.28515625" style="31" customWidth="1"/>
    <col min="9211" max="9211" width="22.28515625" style="31" customWidth="1"/>
    <col min="9212" max="9212" width="10.28515625" style="31" customWidth="1"/>
    <col min="9213" max="9213" width="4.28515625" style="31" customWidth="1"/>
    <col min="9214" max="9214" width="7.85546875" style="31" customWidth="1"/>
    <col min="9215" max="9226" width="4" style="31" customWidth="1"/>
    <col min="9227" max="9227" width="12.7109375" style="31" customWidth="1"/>
    <col min="9228" max="9462" width="9.140625" style="31"/>
    <col min="9463" max="9463" width="16.7109375" style="31" customWidth="1"/>
    <col min="9464" max="9464" width="12.7109375" style="31" customWidth="1"/>
    <col min="9465" max="9465" width="11.7109375" style="31" customWidth="1"/>
    <col min="9466" max="9466" width="11.28515625" style="31" customWidth="1"/>
    <col min="9467" max="9467" width="22.28515625" style="31" customWidth="1"/>
    <col min="9468" max="9468" width="10.28515625" style="31" customWidth="1"/>
    <col min="9469" max="9469" width="4.28515625" style="31" customWidth="1"/>
    <col min="9470" max="9470" width="7.85546875" style="31" customWidth="1"/>
    <col min="9471" max="9482" width="4" style="31" customWidth="1"/>
    <col min="9483" max="9483" width="12.7109375" style="31" customWidth="1"/>
    <col min="9484" max="9718" width="9.140625" style="31"/>
    <col min="9719" max="9719" width="16.7109375" style="31" customWidth="1"/>
    <col min="9720" max="9720" width="12.7109375" style="31" customWidth="1"/>
    <col min="9721" max="9721" width="11.7109375" style="31" customWidth="1"/>
    <col min="9722" max="9722" width="11.28515625" style="31" customWidth="1"/>
    <col min="9723" max="9723" width="22.28515625" style="31" customWidth="1"/>
    <col min="9724" max="9724" width="10.28515625" style="31" customWidth="1"/>
    <col min="9725" max="9725" width="4.28515625" style="31" customWidth="1"/>
    <col min="9726" max="9726" width="7.85546875" style="31" customWidth="1"/>
    <col min="9727" max="9738" width="4" style="31" customWidth="1"/>
    <col min="9739" max="9739" width="12.7109375" style="31" customWidth="1"/>
    <col min="9740" max="9974" width="9.140625" style="31"/>
    <col min="9975" max="9975" width="16.7109375" style="31" customWidth="1"/>
    <col min="9976" max="9976" width="12.7109375" style="31" customWidth="1"/>
    <col min="9977" max="9977" width="11.7109375" style="31" customWidth="1"/>
    <col min="9978" max="9978" width="11.28515625" style="31" customWidth="1"/>
    <col min="9979" max="9979" width="22.28515625" style="31" customWidth="1"/>
    <col min="9980" max="9980" width="10.28515625" style="31" customWidth="1"/>
    <col min="9981" max="9981" width="4.28515625" style="31" customWidth="1"/>
    <col min="9982" max="9982" width="7.85546875" style="31" customWidth="1"/>
    <col min="9983" max="9994" width="4" style="31" customWidth="1"/>
    <col min="9995" max="9995" width="12.7109375" style="31" customWidth="1"/>
    <col min="9996" max="10230" width="9.140625" style="31"/>
    <col min="10231" max="10231" width="16.7109375" style="31" customWidth="1"/>
    <col min="10232" max="10232" width="12.7109375" style="31" customWidth="1"/>
    <col min="10233" max="10233" width="11.7109375" style="31" customWidth="1"/>
    <col min="10234" max="10234" width="11.28515625" style="31" customWidth="1"/>
    <col min="10235" max="10235" width="22.28515625" style="31" customWidth="1"/>
    <col min="10236" max="10236" width="10.28515625" style="31" customWidth="1"/>
    <col min="10237" max="10237" width="4.28515625" style="31" customWidth="1"/>
    <col min="10238" max="10238" width="7.85546875" style="31" customWidth="1"/>
    <col min="10239" max="10250" width="4" style="31" customWidth="1"/>
    <col min="10251" max="10251" width="12.7109375" style="31" customWidth="1"/>
    <col min="10252" max="10486" width="9.140625" style="31"/>
    <col min="10487" max="10487" width="16.7109375" style="31" customWidth="1"/>
    <col min="10488" max="10488" width="12.7109375" style="31" customWidth="1"/>
    <col min="10489" max="10489" width="11.7109375" style="31" customWidth="1"/>
    <col min="10490" max="10490" width="11.28515625" style="31" customWidth="1"/>
    <col min="10491" max="10491" width="22.28515625" style="31" customWidth="1"/>
    <col min="10492" max="10492" width="10.28515625" style="31" customWidth="1"/>
    <col min="10493" max="10493" width="4.28515625" style="31" customWidth="1"/>
    <col min="10494" max="10494" width="7.85546875" style="31" customWidth="1"/>
    <col min="10495" max="10506" width="4" style="31" customWidth="1"/>
    <col min="10507" max="10507" width="12.7109375" style="31" customWidth="1"/>
    <col min="10508" max="10742" width="9.140625" style="31"/>
    <col min="10743" max="10743" width="16.7109375" style="31" customWidth="1"/>
    <col min="10744" max="10744" width="12.7109375" style="31" customWidth="1"/>
    <col min="10745" max="10745" width="11.7109375" style="31" customWidth="1"/>
    <col min="10746" max="10746" width="11.28515625" style="31" customWidth="1"/>
    <col min="10747" max="10747" width="22.28515625" style="31" customWidth="1"/>
    <col min="10748" max="10748" width="10.28515625" style="31" customWidth="1"/>
    <col min="10749" max="10749" width="4.28515625" style="31" customWidth="1"/>
    <col min="10750" max="10750" width="7.85546875" style="31" customWidth="1"/>
    <col min="10751" max="10762" width="4" style="31" customWidth="1"/>
    <col min="10763" max="10763" width="12.7109375" style="31" customWidth="1"/>
    <col min="10764" max="10998" width="9.140625" style="31"/>
    <col min="10999" max="10999" width="16.7109375" style="31" customWidth="1"/>
    <col min="11000" max="11000" width="12.7109375" style="31" customWidth="1"/>
    <col min="11001" max="11001" width="11.7109375" style="31" customWidth="1"/>
    <col min="11002" max="11002" width="11.28515625" style="31" customWidth="1"/>
    <col min="11003" max="11003" width="22.28515625" style="31" customWidth="1"/>
    <col min="11004" max="11004" width="10.28515625" style="31" customWidth="1"/>
    <col min="11005" max="11005" width="4.28515625" style="31" customWidth="1"/>
    <col min="11006" max="11006" width="7.85546875" style="31" customWidth="1"/>
    <col min="11007" max="11018" width="4" style="31" customWidth="1"/>
    <col min="11019" max="11019" width="12.7109375" style="31" customWidth="1"/>
    <col min="11020" max="11254" width="9.140625" style="31"/>
    <col min="11255" max="11255" width="16.7109375" style="31" customWidth="1"/>
    <col min="11256" max="11256" width="12.7109375" style="31" customWidth="1"/>
    <col min="11257" max="11257" width="11.7109375" style="31" customWidth="1"/>
    <col min="11258" max="11258" width="11.28515625" style="31" customWidth="1"/>
    <col min="11259" max="11259" width="22.28515625" style="31" customWidth="1"/>
    <col min="11260" max="11260" width="10.28515625" style="31" customWidth="1"/>
    <col min="11261" max="11261" width="4.28515625" style="31" customWidth="1"/>
    <col min="11262" max="11262" width="7.85546875" style="31" customWidth="1"/>
    <col min="11263" max="11274" width="4" style="31" customWidth="1"/>
    <col min="11275" max="11275" width="12.7109375" style="31" customWidth="1"/>
    <col min="11276" max="11510" width="9.140625" style="31"/>
    <col min="11511" max="11511" width="16.7109375" style="31" customWidth="1"/>
    <col min="11512" max="11512" width="12.7109375" style="31" customWidth="1"/>
    <col min="11513" max="11513" width="11.7109375" style="31" customWidth="1"/>
    <col min="11514" max="11514" width="11.28515625" style="31" customWidth="1"/>
    <col min="11515" max="11515" width="22.28515625" style="31" customWidth="1"/>
    <col min="11516" max="11516" width="10.28515625" style="31" customWidth="1"/>
    <col min="11517" max="11517" width="4.28515625" style="31" customWidth="1"/>
    <col min="11518" max="11518" width="7.85546875" style="31" customWidth="1"/>
    <col min="11519" max="11530" width="4" style="31" customWidth="1"/>
    <col min="11531" max="11531" width="12.7109375" style="31" customWidth="1"/>
    <col min="11532" max="11766" width="9.140625" style="31"/>
    <col min="11767" max="11767" width="16.7109375" style="31" customWidth="1"/>
    <col min="11768" max="11768" width="12.7109375" style="31" customWidth="1"/>
    <col min="11769" max="11769" width="11.7109375" style="31" customWidth="1"/>
    <col min="11770" max="11770" width="11.28515625" style="31" customWidth="1"/>
    <col min="11771" max="11771" width="22.28515625" style="31" customWidth="1"/>
    <col min="11772" max="11772" width="10.28515625" style="31" customWidth="1"/>
    <col min="11773" max="11773" width="4.28515625" style="31" customWidth="1"/>
    <col min="11774" max="11774" width="7.85546875" style="31" customWidth="1"/>
    <col min="11775" max="11786" width="4" style="31" customWidth="1"/>
    <col min="11787" max="11787" width="12.7109375" style="31" customWidth="1"/>
    <col min="11788" max="12022" width="9.140625" style="31"/>
    <col min="12023" max="12023" width="16.7109375" style="31" customWidth="1"/>
    <col min="12024" max="12024" width="12.7109375" style="31" customWidth="1"/>
    <col min="12025" max="12025" width="11.7109375" style="31" customWidth="1"/>
    <col min="12026" max="12026" width="11.28515625" style="31" customWidth="1"/>
    <col min="12027" max="12027" width="22.28515625" style="31" customWidth="1"/>
    <col min="12028" max="12028" width="10.28515625" style="31" customWidth="1"/>
    <col min="12029" max="12029" width="4.28515625" style="31" customWidth="1"/>
    <col min="12030" max="12030" width="7.85546875" style="31" customWidth="1"/>
    <col min="12031" max="12042" width="4" style="31" customWidth="1"/>
    <col min="12043" max="12043" width="12.7109375" style="31" customWidth="1"/>
    <col min="12044" max="12278" width="9.140625" style="31"/>
    <col min="12279" max="12279" width="16.7109375" style="31" customWidth="1"/>
    <col min="12280" max="12280" width="12.7109375" style="31" customWidth="1"/>
    <col min="12281" max="12281" width="11.7109375" style="31" customWidth="1"/>
    <col min="12282" max="12282" width="11.28515625" style="31" customWidth="1"/>
    <col min="12283" max="12283" width="22.28515625" style="31" customWidth="1"/>
    <col min="12284" max="12284" width="10.28515625" style="31" customWidth="1"/>
    <col min="12285" max="12285" width="4.28515625" style="31" customWidth="1"/>
    <col min="12286" max="12286" width="7.85546875" style="31" customWidth="1"/>
    <col min="12287" max="12298" width="4" style="31" customWidth="1"/>
    <col min="12299" max="12299" width="12.7109375" style="31" customWidth="1"/>
    <col min="12300" max="12534" width="9.140625" style="31"/>
    <col min="12535" max="12535" width="16.7109375" style="31" customWidth="1"/>
    <col min="12536" max="12536" width="12.7109375" style="31" customWidth="1"/>
    <col min="12537" max="12537" width="11.7109375" style="31" customWidth="1"/>
    <col min="12538" max="12538" width="11.28515625" style="31" customWidth="1"/>
    <col min="12539" max="12539" width="22.28515625" style="31" customWidth="1"/>
    <col min="12540" max="12540" width="10.28515625" style="31" customWidth="1"/>
    <col min="12541" max="12541" width="4.28515625" style="31" customWidth="1"/>
    <col min="12542" max="12542" width="7.85546875" style="31" customWidth="1"/>
    <col min="12543" max="12554" width="4" style="31" customWidth="1"/>
    <col min="12555" max="12555" width="12.7109375" style="31" customWidth="1"/>
    <col min="12556" max="12790" width="9.140625" style="31"/>
    <col min="12791" max="12791" width="16.7109375" style="31" customWidth="1"/>
    <col min="12792" max="12792" width="12.7109375" style="31" customWidth="1"/>
    <col min="12793" max="12793" width="11.7109375" style="31" customWidth="1"/>
    <col min="12794" max="12794" width="11.28515625" style="31" customWidth="1"/>
    <col min="12795" max="12795" width="22.28515625" style="31" customWidth="1"/>
    <col min="12796" max="12796" width="10.28515625" style="31" customWidth="1"/>
    <col min="12797" max="12797" width="4.28515625" style="31" customWidth="1"/>
    <col min="12798" max="12798" width="7.85546875" style="31" customWidth="1"/>
    <col min="12799" max="12810" width="4" style="31" customWidth="1"/>
    <col min="12811" max="12811" width="12.7109375" style="31" customWidth="1"/>
    <col min="12812" max="13046" width="9.140625" style="31"/>
    <col min="13047" max="13047" width="16.7109375" style="31" customWidth="1"/>
    <col min="13048" max="13048" width="12.7109375" style="31" customWidth="1"/>
    <col min="13049" max="13049" width="11.7109375" style="31" customWidth="1"/>
    <col min="13050" max="13050" width="11.28515625" style="31" customWidth="1"/>
    <col min="13051" max="13051" width="22.28515625" style="31" customWidth="1"/>
    <col min="13052" max="13052" width="10.28515625" style="31" customWidth="1"/>
    <col min="13053" max="13053" width="4.28515625" style="31" customWidth="1"/>
    <col min="13054" max="13054" width="7.85546875" style="31" customWidth="1"/>
    <col min="13055" max="13066" width="4" style="31" customWidth="1"/>
    <col min="13067" max="13067" width="12.7109375" style="31" customWidth="1"/>
    <col min="13068" max="13302" width="9.140625" style="31"/>
    <col min="13303" max="13303" width="16.7109375" style="31" customWidth="1"/>
    <col min="13304" max="13304" width="12.7109375" style="31" customWidth="1"/>
    <col min="13305" max="13305" width="11.7109375" style="31" customWidth="1"/>
    <col min="13306" max="13306" width="11.28515625" style="31" customWidth="1"/>
    <col min="13307" max="13307" width="22.28515625" style="31" customWidth="1"/>
    <col min="13308" max="13308" width="10.28515625" style="31" customWidth="1"/>
    <col min="13309" max="13309" width="4.28515625" style="31" customWidth="1"/>
    <col min="13310" max="13310" width="7.85546875" style="31" customWidth="1"/>
    <col min="13311" max="13322" width="4" style="31" customWidth="1"/>
    <col min="13323" max="13323" width="12.7109375" style="31" customWidth="1"/>
    <col min="13324" max="13558" width="9.140625" style="31"/>
    <col min="13559" max="13559" width="16.7109375" style="31" customWidth="1"/>
    <col min="13560" max="13560" width="12.7109375" style="31" customWidth="1"/>
    <col min="13561" max="13561" width="11.7109375" style="31" customWidth="1"/>
    <col min="13562" max="13562" width="11.28515625" style="31" customWidth="1"/>
    <col min="13563" max="13563" width="22.28515625" style="31" customWidth="1"/>
    <col min="13564" max="13564" width="10.28515625" style="31" customWidth="1"/>
    <col min="13565" max="13565" width="4.28515625" style="31" customWidth="1"/>
    <col min="13566" max="13566" width="7.85546875" style="31" customWidth="1"/>
    <col min="13567" max="13578" width="4" style="31" customWidth="1"/>
    <col min="13579" max="13579" width="12.7109375" style="31" customWidth="1"/>
    <col min="13580" max="13814" width="9.140625" style="31"/>
    <col min="13815" max="13815" width="16.7109375" style="31" customWidth="1"/>
    <col min="13816" max="13816" width="12.7109375" style="31" customWidth="1"/>
    <col min="13817" max="13817" width="11.7109375" style="31" customWidth="1"/>
    <col min="13818" max="13818" width="11.28515625" style="31" customWidth="1"/>
    <col min="13819" max="13819" width="22.28515625" style="31" customWidth="1"/>
    <col min="13820" max="13820" width="10.28515625" style="31" customWidth="1"/>
    <col min="13821" max="13821" width="4.28515625" style="31" customWidth="1"/>
    <col min="13822" max="13822" width="7.85546875" style="31" customWidth="1"/>
    <col min="13823" max="13834" width="4" style="31" customWidth="1"/>
    <col min="13835" max="13835" width="12.7109375" style="31" customWidth="1"/>
    <col min="13836" max="14070" width="9.140625" style="31"/>
    <col min="14071" max="14071" width="16.7109375" style="31" customWidth="1"/>
    <col min="14072" max="14072" width="12.7109375" style="31" customWidth="1"/>
    <col min="14073" max="14073" width="11.7109375" style="31" customWidth="1"/>
    <col min="14074" max="14074" width="11.28515625" style="31" customWidth="1"/>
    <col min="14075" max="14075" width="22.28515625" style="31" customWidth="1"/>
    <col min="14076" max="14076" width="10.28515625" style="31" customWidth="1"/>
    <col min="14077" max="14077" width="4.28515625" style="31" customWidth="1"/>
    <col min="14078" max="14078" width="7.85546875" style="31" customWidth="1"/>
    <col min="14079" max="14090" width="4" style="31" customWidth="1"/>
    <col min="14091" max="14091" width="12.7109375" style="31" customWidth="1"/>
    <col min="14092" max="14326" width="9.140625" style="31"/>
    <col min="14327" max="14327" width="16.7109375" style="31" customWidth="1"/>
    <col min="14328" max="14328" width="12.7109375" style="31" customWidth="1"/>
    <col min="14329" max="14329" width="11.7109375" style="31" customWidth="1"/>
    <col min="14330" max="14330" width="11.28515625" style="31" customWidth="1"/>
    <col min="14331" max="14331" width="22.28515625" style="31" customWidth="1"/>
    <col min="14332" max="14332" width="10.28515625" style="31" customWidth="1"/>
    <col min="14333" max="14333" width="4.28515625" style="31" customWidth="1"/>
    <col min="14334" max="14334" width="7.85546875" style="31" customWidth="1"/>
    <col min="14335" max="14346" width="4" style="31" customWidth="1"/>
    <col min="14347" max="14347" width="12.7109375" style="31" customWidth="1"/>
    <col min="14348" max="14582" width="9.140625" style="31"/>
    <col min="14583" max="14583" width="16.7109375" style="31" customWidth="1"/>
    <col min="14584" max="14584" width="12.7109375" style="31" customWidth="1"/>
    <col min="14585" max="14585" width="11.7109375" style="31" customWidth="1"/>
    <col min="14586" max="14586" width="11.28515625" style="31" customWidth="1"/>
    <col min="14587" max="14587" width="22.28515625" style="31" customWidth="1"/>
    <col min="14588" max="14588" width="10.28515625" style="31" customWidth="1"/>
    <col min="14589" max="14589" width="4.28515625" style="31" customWidth="1"/>
    <col min="14590" max="14590" width="7.85546875" style="31" customWidth="1"/>
    <col min="14591" max="14602" width="4" style="31" customWidth="1"/>
    <col min="14603" max="14603" width="12.7109375" style="31" customWidth="1"/>
    <col min="14604" max="14838" width="9.140625" style="31"/>
    <col min="14839" max="14839" width="16.7109375" style="31" customWidth="1"/>
    <col min="14840" max="14840" width="12.7109375" style="31" customWidth="1"/>
    <col min="14841" max="14841" width="11.7109375" style="31" customWidth="1"/>
    <col min="14842" max="14842" width="11.28515625" style="31" customWidth="1"/>
    <col min="14843" max="14843" width="22.28515625" style="31" customWidth="1"/>
    <col min="14844" max="14844" width="10.28515625" style="31" customWidth="1"/>
    <col min="14845" max="14845" width="4.28515625" style="31" customWidth="1"/>
    <col min="14846" max="14846" width="7.85546875" style="31" customWidth="1"/>
    <col min="14847" max="14858" width="4" style="31" customWidth="1"/>
    <col min="14859" max="14859" width="12.7109375" style="31" customWidth="1"/>
    <col min="14860" max="15094" width="9.140625" style="31"/>
    <col min="15095" max="15095" width="16.7109375" style="31" customWidth="1"/>
    <col min="15096" max="15096" width="12.7109375" style="31" customWidth="1"/>
    <col min="15097" max="15097" width="11.7109375" style="31" customWidth="1"/>
    <col min="15098" max="15098" width="11.28515625" style="31" customWidth="1"/>
    <col min="15099" max="15099" width="22.28515625" style="31" customWidth="1"/>
    <col min="15100" max="15100" width="10.28515625" style="31" customWidth="1"/>
    <col min="15101" max="15101" width="4.28515625" style="31" customWidth="1"/>
    <col min="15102" max="15102" width="7.85546875" style="31" customWidth="1"/>
    <col min="15103" max="15114" width="4" style="31" customWidth="1"/>
    <col min="15115" max="15115" width="12.7109375" style="31" customWidth="1"/>
    <col min="15116" max="15350" width="9.140625" style="31"/>
    <col min="15351" max="15351" width="16.7109375" style="31" customWidth="1"/>
    <col min="15352" max="15352" width="12.7109375" style="31" customWidth="1"/>
    <col min="15353" max="15353" width="11.7109375" style="31" customWidth="1"/>
    <col min="15354" max="15354" width="11.28515625" style="31" customWidth="1"/>
    <col min="15355" max="15355" width="22.28515625" style="31" customWidth="1"/>
    <col min="15356" max="15356" width="10.28515625" style="31" customWidth="1"/>
    <col min="15357" max="15357" width="4.28515625" style="31" customWidth="1"/>
    <col min="15358" max="15358" width="7.85546875" style="31" customWidth="1"/>
    <col min="15359" max="15370" width="4" style="31" customWidth="1"/>
    <col min="15371" max="15371" width="12.7109375" style="31" customWidth="1"/>
    <col min="15372" max="15606" width="9.140625" style="31"/>
    <col min="15607" max="15607" width="16.7109375" style="31" customWidth="1"/>
    <col min="15608" max="15608" width="12.7109375" style="31" customWidth="1"/>
    <col min="15609" max="15609" width="11.7109375" style="31" customWidth="1"/>
    <col min="15610" max="15610" width="11.28515625" style="31" customWidth="1"/>
    <col min="15611" max="15611" width="22.28515625" style="31" customWidth="1"/>
    <col min="15612" max="15612" width="10.28515625" style="31" customWidth="1"/>
    <col min="15613" max="15613" width="4.28515625" style="31" customWidth="1"/>
    <col min="15614" max="15614" width="7.85546875" style="31" customWidth="1"/>
    <col min="15615" max="15626" width="4" style="31" customWidth="1"/>
    <col min="15627" max="15627" width="12.7109375" style="31" customWidth="1"/>
    <col min="15628" max="15862" width="9.140625" style="31"/>
    <col min="15863" max="15863" width="16.7109375" style="31" customWidth="1"/>
    <col min="15864" max="15864" width="12.7109375" style="31" customWidth="1"/>
    <col min="15865" max="15865" width="11.7109375" style="31" customWidth="1"/>
    <col min="15866" max="15866" width="11.28515625" style="31" customWidth="1"/>
    <col min="15867" max="15867" width="22.28515625" style="31" customWidth="1"/>
    <col min="15868" max="15868" width="10.28515625" style="31" customWidth="1"/>
    <col min="15869" max="15869" width="4.28515625" style="31" customWidth="1"/>
    <col min="15870" max="15870" width="7.85546875" style="31" customWidth="1"/>
    <col min="15871" max="15882" width="4" style="31" customWidth="1"/>
    <col min="15883" max="15883" width="12.7109375" style="31" customWidth="1"/>
    <col min="15884" max="16118" width="9.140625" style="31"/>
    <col min="16119" max="16119" width="16.7109375" style="31" customWidth="1"/>
    <col min="16120" max="16120" width="12.7109375" style="31" customWidth="1"/>
    <col min="16121" max="16121" width="11.7109375" style="31" customWidth="1"/>
    <col min="16122" max="16122" width="11.28515625" style="31" customWidth="1"/>
    <col min="16123" max="16123" width="22.28515625" style="31" customWidth="1"/>
    <col min="16124" max="16124" width="10.28515625" style="31" customWidth="1"/>
    <col min="16125" max="16125" width="4.28515625" style="31" customWidth="1"/>
    <col min="16126" max="16126" width="7.85546875" style="31" customWidth="1"/>
    <col min="16127" max="16138" width="4" style="31" customWidth="1"/>
    <col min="16139" max="16139" width="12.7109375" style="31" customWidth="1"/>
    <col min="16140" max="16374" width="9.140625" style="31"/>
    <col min="16375" max="16384" width="9" style="31" customWidth="1"/>
  </cols>
  <sheetData>
    <row r="1" spans="1:21">
      <c r="A1" s="1151" t="s">
        <v>1659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51"/>
      <c r="S1" s="1151"/>
      <c r="T1" s="1151"/>
      <c r="U1" s="1151"/>
    </row>
    <row r="2" spans="1:21">
      <c r="A2" s="33" t="s">
        <v>1536</v>
      </c>
      <c r="B2" s="33"/>
      <c r="C2" s="33"/>
      <c r="D2" s="33"/>
      <c r="E2" s="222"/>
    </row>
    <row r="3" spans="1:21">
      <c r="A3" s="1152" t="s">
        <v>1543</v>
      </c>
      <c r="B3" s="1152"/>
      <c r="C3" s="1152"/>
      <c r="D3" s="1152"/>
      <c r="E3" s="222"/>
    </row>
    <row r="4" spans="1:21">
      <c r="A4" s="222" t="s">
        <v>1545</v>
      </c>
      <c r="B4" s="222"/>
      <c r="C4" s="222"/>
      <c r="D4" s="222"/>
      <c r="E4" s="222"/>
    </row>
    <row r="5" spans="1:21">
      <c r="A5" s="220" t="s">
        <v>1544</v>
      </c>
      <c r="B5" s="220"/>
      <c r="C5" s="220"/>
      <c r="D5" s="220"/>
      <c r="E5" s="222"/>
    </row>
    <row r="6" spans="1:21" s="58" customFormat="1" ht="18.75">
      <c r="A6" s="1146" t="s">
        <v>44</v>
      </c>
      <c r="B6" s="1150" t="s">
        <v>45</v>
      </c>
      <c r="C6" s="1150" t="s">
        <v>46</v>
      </c>
      <c r="D6" s="1150" t="s">
        <v>47</v>
      </c>
      <c r="E6" s="1150" t="s">
        <v>48</v>
      </c>
      <c r="F6" s="1150"/>
      <c r="G6" s="1150"/>
      <c r="H6" s="1150" t="s">
        <v>1656</v>
      </c>
      <c r="I6" s="1154" t="s">
        <v>50</v>
      </c>
      <c r="J6" s="1154"/>
      <c r="K6" s="1154"/>
      <c r="L6" s="1154"/>
      <c r="M6" s="1154"/>
      <c r="N6" s="1154"/>
      <c r="O6" s="1154"/>
      <c r="P6" s="1154"/>
      <c r="Q6" s="1154"/>
      <c r="R6" s="1154"/>
      <c r="S6" s="1154"/>
      <c r="T6" s="1154"/>
      <c r="U6" s="1146" t="s">
        <v>153</v>
      </c>
    </row>
    <row r="7" spans="1:21" s="58" customFormat="1" ht="18.75">
      <c r="A7" s="1153"/>
      <c r="B7" s="1150"/>
      <c r="C7" s="1150"/>
      <c r="D7" s="1150"/>
      <c r="E7" s="1146" t="s">
        <v>52</v>
      </c>
      <c r="F7" s="1148" t="s">
        <v>1455</v>
      </c>
      <c r="G7" s="1150" t="s">
        <v>54</v>
      </c>
      <c r="H7" s="1150"/>
      <c r="I7" s="1140" t="s">
        <v>55</v>
      </c>
      <c r="J7" s="1140" t="s">
        <v>56</v>
      </c>
      <c r="K7" s="1140" t="s">
        <v>57</v>
      </c>
      <c r="L7" s="1140" t="s">
        <v>58</v>
      </c>
      <c r="M7" s="1140" t="s">
        <v>59</v>
      </c>
      <c r="N7" s="1140" t="s">
        <v>60</v>
      </c>
      <c r="O7" s="1140" t="s">
        <v>61</v>
      </c>
      <c r="P7" s="1140" t="s">
        <v>62</v>
      </c>
      <c r="Q7" s="1140" t="s">
        <v>63</v>
      </c>
      <c r="R7" s="1140" t="s">
        <v>64</v>
      </c>
      <c r="S7" s="1140" t="s">
        <v>65</v>
      </c>
      <c r="T7" s="1140" t="s">
        <v>66</v>
      </c>
      <c r="U7" s="1153"/>
    </row>
    <row r="8" spans="1:21" s="58" customFormat="1" ht="18.75">
      <c r="A8" s="1147"/>
      <c r="B8" s="1150"/>
      <c r="C8" s="1150"/>
      <c r="D8" s="1150"/>
      <c r="E8" s="1147"/>
      <c r="F8" s="1149"/>
      <c r="G8" s="1150"/>
      <c r="H8" s="1150"/>
      <c r="I8" s="1141"/>
      <c r="J8" s="1141"/>
      <c r="K8" s="1141"/>
      <c r="L8" s="1141"/>
      <c r="M8" s="1141"/>
      <c r="N8" s="1141"/>
      <c r="O8" s="1141"/>
      <c r="P8" s="1141"/>
      <c r="Q8" s="1141"/>
      <c r="R8" s="1141"/>
      <c r="S8" s="1141"/>
      <c r="T8" s="1141"/>
      <c r="U8" s="1147"/>
    </row>
    <row r="9" spans="1:21" s="58" customFormat="1" ht="18.75" customHeight="1">
      <c r="A9" s="1142" t="s">
        <v>1657</v>
      </c>
      <c r="B9" s="299"/>
      <c r="C9" s="1104"/>
      <c r="D9" s="299"/>
      <c r="E9" s="60"/>
      <c r="F9" s="995"/>
      <c r="G9" s="1144"/>
      <c r="H9" s="1002"/>
      <c r="I9" s="717"/>
      <c r="J9" s="717"/>
      <c r="K9" s="996"/>
      <c r="L9" s="717"/>
      <c r="M9" s="996"/>
      <c r="N9" s="717"/>
      <c r="O9" s="717"/>
      <c r="P9" s="717"/>
      <c r="Q9" s="996"/>
      <c r="R9" s="717"/>
      <c r="S9" s="996"/>
      <c r="T9" s="717"/>
      <c r="U9" s="1145"/>
    </row>
    <row r="10" spans="1:21" s="58" customFormat="1" ht="18.75">
      <c r="A10" s="1143"/>
      <c r="B10" s="309"/>
      <c r="C10" s="764"/>
      <c r="D10" s="309"/>
      <c r="E10" s="226"/>
      <c r="F10" s="995"/>
      <c r="G10" s="1138"/>
      <c r="H10" s="764"/>
      <c r="I10" s="71"/>
      <c r="J10" s="71"/>
      <c r="K10" s="997"/>
      <c r="L10" s="71"/>
      <c r="M10" s="997"/>
      <c r="N10" s="71"/>
      <c r="O10" s="71"/>
      <c r="P10" s="71"/>
      <c r="Q10" s="997"/>
      <c r="R10" s="71"/>
      <c r="S10" s="997"/>
      <c r="T10" s="71"/>
      <c r="U10" s="1139"/>
    </row>
    <row r="11" spans="1:21" s="58" customFormat="1" ht="18.75">
      <c r="A11" s="1143"/>
      <c r="B11" s="309"/>
      <c r="C11" s="764"/>
      <c r="D11" s="309"/>
      <c r="E11" s="225"/>
      <c r="F11" s="995"/>
      <c r="G11" s="1138"/>
      <c r="H11" s="764"/>
      <c r="I11" s="71"/>
      <c r="J11" s="71"/>
      <c r="K11" s="997"/>
      <c r="L11" s="71"/>
      <c r="M11" s="997"/>
      <c r="N11" s="71"/>
      <c r="O11" s="71"/>
      <c r="P11" s="71"/>
      <c r="Q11" s="997"/>
      <c r="R11" s="71"/>
      <c r="S11" s="997"/>
      <c r="T11" s="71"/>
      <c r="U11" s="1139"/>
    </row>
    <row r="12" spans="1:21" s="58" customFormat="1" ht="18.75">
      <c r="A12" s="1143"/>
      <c r="B12" s="309"/>
      <c r="C12" s="764"/>
      <c r="D12" s="309"/>
      <c r="E12" s="225"/>
      <c r="F12" s="995"/>
      <c r="G12" s="1138"/>
      <c r="H12" s="764"/>
      <c r="I12" s="71"/>
      <c r="J12" s="71"/>
      <c r="K12" s="997"/>
      <c r="L12" s="71"/>
      <c r="M12" s="997"/>
      <c r="N12" s="71"/>
      <c r="O12" s="71"/>
      <c r="P12" s="71"/>
      <c r="Q12" s="997"/>
      <c r="R12" s="71"/>
      <c r="S12" s="997"/>
      <c r="T12" s="71"/>
      <c r="U12" s="1096"/>
    </row>
    <row r="13" spans="1:21" s="58" customFormat="1" ht="18.75">
      <c r="A13" s="1143"/>
      <c r="B13" s="309"/>
      <c r="C13" s="764"/>
      <c r="D13" s="309"/>
      <c r="E13" s="225"/>
      <c r="F13" s="995"/>
      <c r="G13" s="1138"/>
      <c r="H13" s="1099"/>
      <c r="I13" s="71"/>
      <c r="J13" s="71"/>
      <c r="K13" s="997"/>
      <c r="L13" s="71"/>
      <c r="M13" s="997"/>
      <c r="N13" s="71"/>
      <c r="O13" s="1102"/>
      <c r="P13" s="1102"/>
      <c r="Q13" s="1079"/>
      <c r="R13" s="1102"/>
      <c r="S13" s="1079"/>
      <c r="T13" s="1102"/>
      <c r="U13" s="990"/>
    </row>
    <row r="14" spans="1:21" s="58" customFormat="1" ht="18.75">
      <c r="A14" s="1143"/>
      <c r="B14" s="309"/>
      <c r="C14" s="764"/>
      <c r="D14" s="309"/>
      <c r="E14" s="225"/>
      <c r="F14" s="995"/>
      <c r="G14" s="1138"/>
      <c r="H14" s="1099"/>
      <c r="I14" s="71"/>
      <c r="J14" s="71"/>
      <c r="K14" s="997"/>
      <c r="L14" s="71"/>
      <c r="M14" s="997"/>
      <c r="N14" s="71"/>
      <c r="O14" s="1102"/>
      <c r="P14" s="1102"/>
      <c r="Q14" s="1079"/>
      <c r="R14" s="1102"/>
      <c r="S14" s="1079"/>
      <c r="T14" s="1102"/>
      <c r="U14" s="990"/>
    </row>
    <row r="15" spans="1:21" s="58" customFormat="1" ht="18.75">
      <c r="A15" s="1143"/>
      <c r="B15" s="309"/>
      <c r="C15" s="764"/>
      <c r="D15" s="309"/>
      <c r="E15" s="225"/>
      <c r="F15" s="995"/>
      <c r="G15" s="1138"/>
      <c r="H15" s="1099"/>
      <c r="I15" s="71"/>
      <c r="J15" s="71"/>
      <c r="K15" s="997"/>
      <c r="L15" s="71"/>
      <c r="M15" s="997"/>
      <c r="N15" s="71"/>
      <c r="O15" s="1102"/>
      <c r="P15" s="1102"/>
      <c r="Q15" s="1079"/>
      <c r="R15" s="1102"/>
      <c r="S15" s="1079"/>
      <c r="T15" s="1102"/>
      <c r="U15" s="990"/>
    </row>
    <row r="16" spans="1:21" s="58" customFormat="1" ht="18.75">
      <c r="A16" s="1143"/>
      <c r="B16" s="309"/>
      <c r="C16" s="764"/>
      <c r="D16" s="309"/>
      <c r="E16" s="226"/>
      <c r="F16" s="995"/>
      <c r="G16" s="1098"/>
      <c r="H16" s="1099"/>
      <c r="I16" s="71"/>
      <c r="J16" s="71"/>
      <c r="K16" s="997"/>
      <c r="L16" s="71"/>
      <c r="M16" s="997"/>
      <c r="N16" s="71"/>
      <c r="O16" s="1102"/>
      <c r="P16" s="1102"/>
      <c r="Q16" s="1079"/>
      <c r="R16" s="1102"/>
      <c r="S16" s="1079"/>
      <c r="T16" s="1102"/>
      <c r="U16" s="990"/>
    </row>
    <row r="17" spans="1:21" s="58" customFormat="1" ht="18.75">
      <c r="A17" s="1143"/>
      <c r="B17" s="309"/>
      <c r="C17" s="764"/>
      <c r="D17" s="309"/>
      <c r="E17" s="225"/>
      <c r="F17" s="995"/>
      <c r="G17" s="1098"/>
      <c r="H17" s="1099"/>
      <c r="I17" s="71"/>
      <c r="J17" s="71"/>
      <c r="K17" s="997"/>
      <c r="L17" s="71"/>
      <c r="M17" s="997"/>
      <c r="N17" s="71"/>
      <c r="O17" s="1102"/>
      <c r="P17" s="1102"/>
      <c r="Q17" s="1079"/>
      <c r="R17" s="1102"/>
      <c r="S17" s="1079"/>
      <c r="T17" s="1102"/>
      <c r="U17" s="990"/>
    </row>
    <row r="18" spans="1:21" s="58" customFormat="1" ht="18.75">
      <c r="A18" s="1143"/>
      <c r="B18" s="309"/>
      <c r="C18" s="764"/>
      <c r="D18" s="309"/>
      <c r="E18" s="66"/>
      <c r="F18" s="995"/>
      <c r="G18" s="1098"/>
      <c r="H18" s="1099"/>
      <c r="I18" s="71"/>
      <c r="J18" s="71"/>
      <c r="K18" s="997"/>
      <c r="L18" s="71"/>
      <c r="M18" s="997"/>
      <c r="N18" s="71"/>
      <c r="O18" s="1102"/>
      <c r="P18" s="1102"/>
      <c r="Q18" s="1079"/>
      <c r="R18" s="1102"/>
      <c r="S18" s="1079"/>
      <c r="T18" s="1102"/>
      <c r="U18" s="990"/>
    </row>
    <row r="19" spans="1:21" s="58" customFormat="1" ht="18.75">
      <c r="A19" s="1143"/>
      <c r="B19" s="309"/>
      <c r="C19" s="764"/>
      <c r="D19" s="309"/>
      <c r="E19" s="66"/>
      <c r="F19" s="995"/>
      <c r="G19" s="1098"/>
      <c r="H19" s="1099"/>
      <c r="I19" s="71"/>
      <c r="J19" s="71"/>
      <c r="K19" s="997"/>
      <c r="L19" s="71"/>
      <c r="M19" s="997"/>
      <c r="N19" s="71"/>
      <c r="O19" s="1102"/>
      <c r="P19" s="1102"/>
      <c r="Q19" s="1079"/>
      <c r="R19" s="1102"/>
      <c r="S19" s="1079"/>
      <c r="T19" s="1102"/>
      <c r="U19" s="990"/>
    </row>
    <row r="20" spans="1:21" s="58" customFormat="1" ht="18.75">
      <c r="A20" s="706"/>
      <c r="B20" s="309"/>
      <c r="C20" s="764"/>
      <c r="D20" s="309"/>
      <c r="E20" s="991" t="s">
        <v>1065</v>
      </c>
      <c r="F20" s="1009"/>
      <c r="G20" s="1000"/>
      <c r="H20" s="1000"/>
      <c r="I20" s="1110"/>
      <c r="J20" s="1110"/>
      <c r="K20" s="1110"/>
      <c r="L20" s="1110"/>
      <c r="M20" s="1110"/>
      <c r="N20" s="1110"/>
      <c r="O20" s="1008"/>
      <c r="P20" s="1008"/>
      <c r="Q20" s="1008"/>
      <c r="R20" s="1008"/>
      <c r="S20" s="1008"/>
      <c r="T20" s="1008"/>
      <c r="U20" s="1000"/>
    </row>
    <row r="21" spans="1:21" s="58" customFormat="1" ht="18.75" customHeight="1">
      <c r="A21" s="1136" t="s">
        <v>1658</v>
      </c>
      <c r="B21" s="299"/>
      <c r="C21" s="1104"/>
      <c r="D21" s="299"/>
      <c r="E21" s="64"/>
      <c r="F21" s="1105"/>
      <c r="G21" s="1138"/>
      <c r="H21" s="1106"/>
      <c r="I21" s="71"/>
      <c r="J21" s="71"/>
      <c r="K21" s="997"/>
      <c r="L21" s="71"/>
      <c r="M21" s="997"/>
      <c r="N21" s="71"/>
      <c r="O21" s="71"/>
      <c r="P21" s="71"/>
      <c r="Q21" s="997"/>
      <c r="R21" s="71"/>
      <c r="S21" s="997"/>
      <c r="T21" s="71"/>
      <c r="U21" s="1139"/>
    </row>
    <row r="22" spans="1:21" s="58" customFormat="1" ht="18.75">
      <c r="A22" s="1137"/>
      <c r="B22" s="309"/>
      <c r="C22" s="764"/>
      <c r="D22" s="309"/>
      <c r="E22" s="226"/>
      <c r="F22" s="995"/>
      <c r="G22" s="1138"/>
      <c r="H22" s="764"/>
      <c r="I22" s="71"/>
      <c r="J22" s="71"/>
      <c r="K22" s="997"/>
      <c r="L22" s="71"/>
      <c r="M22" s="997"/>
      <c r="N22" s="71"/>
      <c r="O22" s="71"/>
      <c r="P22" s="71"/>
      <c r="Q22" s="997"/>
      <c r="R22" s="71"/>
      <c r="S22" s="997"/>
      <c r="T22" s="71"/>
      <c r="U22" s="1139"/>
    </row>
    <row r="23" spans="1:21" s="58" customFormat="1" ht="18.75">
      <c r="A23" s="1137"/>
      <c r="B23" s="309"/>
      <c r="C23" s="764"/>
      <c r="D23" s="309"/>
      <c r="E23" s="225"/>
      <c r="F23" s="995"/>
      <c r="G23" s="1138"/>
      <c r="H23" s="764"/>
      <c r="I23" s="71"/>
      <c r="J23" s="71"/>
      <c r="K23" s="997"/>
      <c r="L23" s="71"/>
      <c r="M23" s="997"/>
      <c r="N23" s="71"/>
      <c r="O23" s="71"/>
      <c r="P23" s="71"/>
      <c r="Q23" s="997"/>
      <c r="R23" s="71"/>
      <c r="S23" s="997"/>
      <c r="T23" s="71"/>
      <c r="U23" s="1139"/>
    </row>
    <row r="24" spans="1:21" s="58" customFormat="1" ht="18.75">
      <c r="A24" s="1137"/>
      <c r="B24" s="309"/>
      <c r="C24" s="764"/>
      <c r="D24" s="309"/>
      <c r="E24" s="225"/>
      <c r="F24" s="995"/>
      <c r="G24" s="1138"/>
      <c r="H24" s="764"/>
      <c r="I24" s="71"/>
      <c r="J24" s="71"/>
      <c r="K24" s="997"/>
      <c r="L24" s="71"/>
      <c r="M24" s="997"/>
      <c r="N24" s="71"/>
      <c r="O24" s="71"/>
      <c r="P24" s="71"/>
      <c r="Q24" s="997"/>
      <c r="R24" s="71"/>
      <c r="S24" s="997"/>
      <c r="T24" s="71"/>
      <c r="U24" s="1096"/>
    </row>
    <row r="25" spans="1:21" s="58" customFormat="1" ht="18.75">
      <c r="A25" s="1137"/>
      <c r="B25" s="309"/>
      <c r="C25" s="764"/>
      <c r="D25" s="309"/>
      <c r="E25" s="225"/>
      <c r="F25" s="995"/>
      <c r="G25" s="1138"/>
      <c r="H25" s="1099"/>
      <c r="I25" s="71"/>
      <c r="J25" s="71"/>
      <c r="K25" s="997"/>
      <c r="L25" s="71"/>
      <c r="M25" s="997"/>
      <c r="N25" s="71"/>
      <c r="O25" s="1102"/>
      <c r="P25" s="1102"/>
      <c r="Q25" s="1079"/>
      <c r="R25" s="1102"/>
      <c r="S25" s="1079"/>
      <c r="T25" s="1102"/>
      <c r="U25" s="990"/>
    </row>
    <row r="26" spans="1:21" s="58" customFormat="1" ht="18.75">
      <c r="A26" s="1137"/>
      <c r="B26" s="309"/>
      <c r="C26" s="764"/>
      <c r="D26" s="309"/>
      <c r="E26" s="225"/>
      <c r="F26" s="995"/>
      <c r="G26" s="1138"/>
      <c r="H26" s="1099"/>
      <c r="I26" s="71"/>
      <c r="J26" s="71"/>
      <c r="K26" s="997"/>
      <c r="L26" s="71"/>
      <c r="M26" s="997"/>
      <c r="N26" s="71"/>
      <c r="O26" s="1102"/>
      <c r="P26" s="1102"/>
      <c r="Q26" s="1079"/>
      <c r="R26" s="1102"/>
      <c r="S26" s="1079"/>
      <c r="T26" s="1102"/>
      <c r="U26" s="990"/>
    </row>
    <row r="27" spans="1:21" s="58" customFormat="1" ht="18.75">
      <c r="A27" s="766"/>
      <c r="B27" s="287"/>
      <c r="C27" s="766"/>
      <c r="D27" s="287"/>
      <c r="E27" s="61" t="s">
        <v>4</v>
      </c>
      <c r="F27" s="1009">
        <f>SUM(F9:F15)</f>
        <v>0</v>
      </c>
      <c r="G27" s="1000"/>
      <c r="H27" s="1000"/>
      <c r="I27" s="1013"/>
      <c r="J27" s="1013"/>
      <c r="K27" s="1013"/>
      <c r="L27" s="1013"/>
      <c r="M27" s="1013"/>
      <c r="N27" s="1013"/>
      <c r="O27" s="1001"/>
      <c r="P27" s="1001"/>
      <c r="Q27" s="1001"/>
      <c r="R27" s="1001"/>
      <c r="S27" s="1001"/>
      <c r="T27" s="1001"/>
      <c r="U27" s="1000"/>
    </row>
  </sheetData>
  <mergeCells count="31">
    <mergeCell ref="A1:U1"/>
    <mergeCell ref="A3:D3"/>
    <mergeCell ref="A6:A8"/>
    <mergeCell ref="B6:B8"/>
    <mergeCell ref="C6:C8"/>
    <mergeCell ref="D6:D8"/>
    <mergeCell ref="E6:G6"/>
    <mergeCell ref="H6:H8"/>
    <mergeCell ref="I6:T6"/>
    <mergeCell ref="U6:U8"/>
    <mergeCell ref="F7:F8"/>
    <mergeCell ref="G7:G8"/>
    <mergeCell ref="I7:I8"/>
    <mergeCell ref="J7:J8"/>
    <mergeCell ref="K7:K8"/>
    <mergeCell ref="A21:A26"/>
    <mergeCell ref="G21:G26"/>
    <mergeCell ref="U21:U23"/>
    <mergeCell ref="R7:R8"/>
    <mergeCell ref="S7:S8"/>
    <mergeCell ref="T7:T8"/>
    <mergeCell ref="A9:A19"/>
    <mergeCell ref="G9:G15"/>
    <mergeCell ref="U9:U11"/>
    <mergeCell ref="L7:L8"/>
    <mergeCell ref="M7:M8"/>
    <mergeCell ref="N7:N8"/>
    <mergeCell ref="O7:O8"/>
    <mergeCell ref="P7:P8"/>
    <mergeCell ref="Q7:Q8"/>
    <mergeCell ref="E7:E8"/>
  </mergeCells>
  <printOptions horizontalCentered="1"/>
  <pageMargins left="0.23622047244094491" right="0.17" top="0.42" bottom="0.25" header="0.31496062992125984" footer="0.17"/>
  <pageSetup paperSize="9" scale="86" firstPageNumber="9" fitToHeight="0" orientation="landscape" useFirstPageNumber="1" r:id="rId1"/>
  <headerFooter scaleWithDoc="0" alignWithMargins="0">
    <evenHeader>&amp;C&amp;"TH SarabunIT๙,Bold"&amp;16&amp;P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U139"/>
  <sheetViews>
    <sheetView view="pageBreakPreview" topLeftCell="A13" zoomScaleNormal="100" zoomScaleSheetLayoutView="100" workbookViewId="0">
      <selection activeCell="E23" sqref="E23"/>
    </sheetView>
  </sheetViews>
  <sheetFormatPr defaultRowHeight="20.25"/>
  <cols>
    <col min="1" max="4" width="13.7109375" style="31" customWidth="1"/>
    <col min="5" max="5" width="31.28515625" style="31" customWidth="1"/>
    <col min="6" max="6" width="9.28515625" style="734" bestFit="1" customWidth="1"/>
    <col min="7" max="7" width="4.7109375" style="31" customWidth="1"/>
    <col min="8" max="8" width="11.140625" style="31" customWidth="1"/>
    <col min="9" max="10" width="4" style="734" customWidth="1"/>
    <col min="11" max="11" width="4" style="994" customWidth="1"/>
    <col min="12" max="12" width="4" style="734" customWidth="1"/>
    <col min="13" max="13" width="4" style="994" customWidth="1"/>
    <col min="14" max="16" width="4" style="734" customWidth="1"/>
    <col min="17" max="17" width="4" style="994" customWidth="1"/>
    <col min="18" max="18" width="4" style="734" customWidth="1"/>
    <col min="19" max="19" width="4" style="994" customWidth="1"/>
    <col min="20" max="20" width="4" style="734" customWidth="1"/>
    <col min="21" max="21" width="6.85546875" style="31" customWidth="1"/>
    <col min="22" max="246" width="9" style="31"/>
    <col min="247" max="247" width="16.7109375" style="31" customWidth="1"/>
    <col min="248" max="248" width="12.7109375" style="31" customWidth="1"/>
    <col min="249" max="249" width="11.7109375" style="31" customWidth="1"/>
    <col min="250" max="250" width="11.28515625" style="31" customWidth="1"/>
    <col min="251" max="251" width="22.28515625" style="31" customWidth="1"/>
    <col min="252" max="252" width="10.28515625" style="31" customWidth="1"/>
    <col min="253" max="253" width="4.28515625" style="31" customWidth="1"/>
    <col min="254" max="254" width="7.85546875" style="31" customWidth="1"/>
    <col min="255" max="266" width="4" style="31" customWidth="1"/>
    <col min="267" max="267" width="12.7109375" style="31" customWidth="1"/>
    <col min="268" max="502" width="9" style="31"/>
    <col min="503" max="503" width="16.7109375" style="31" customWidth="1"/>
    <col min="504" max="504" width="12.7109375" style="31" customWidth="1"/>
    <col min="505" max="505" width="11.7109375" style="31" customWidth="1"/>
    <col min="506" max="506" width="11.28515625" style="31" customWidth="1"/>
    <col min="507" max="507" width="22.28515625" style="31" customWidth="1"/>
    <col min="508" max="508" width="10.28515625" style="31" customWidth="1"/>
    <col min="509" max="509" width="4.28515625" style="31" customWidth="1"/>
    <col min="510" max="510" width="7.85546875" style="31" customWidth="1"/>
    <col min="511" max="522" width="4" style="31" customWidth="1"/>
    <col min="523" max="523" width="12.7109375" style="31" customWidth="1"/>
    <col min="524" max="758" width="9" style="31"/>
    <col min="759" max="759" width="16.7109375" style="31" customWidth="1"/>
    <col min="760" max="760" width="12.7109375" style="31" customWidth="1"/>
    <col min="761" max="761" width="11.7109375" style="31" customWidth="1"/>
    <col min="762" max="762" width="11.28515625" style="31" customWidth="1"/>
    <col min="763" max="763" width="22.28515625" style="31" customWidth="1"/>
    <col min="764" max="764" width="10.28515625" style="31" customWidth="1"/>
    <col min="765" max="765" width="4.28515625" style="31" customWidth="1"/>
    <col min="766" max="766" width="7.85546875" style="31" customWidth="1"/>
    <col min="767" max="778" width="4" style="31" customWidth="1"/>
    <col min="779" max="779" width="12.7109375" style="31" customWidth="1"/>
    <col min="780" max="1014" width="9" style="31"/>
    <col min="1015" max="1015" width="16.7109375" style="31" customWidth="1"/>
    <col min="1016" max="1016" width="12.7109375" style="31" customWidth="1"/>
    <col min="1017" max="1017" width="11.7109375" style="31" customWidth="1"/>
    <col min="1018" max="1018" width="11.28515625" style="31" customWidth="1"/>
    <col min="1019" max="1019" width="22.28515625" style="31" customWidth="1"/>
    <col min="1020" max="1020" width="10.28515625" style="31" customWidth="1"/>
    <col min="1021" max="1021" width="4.28515625" style="31" customWidth="1"/>
    <col min="1022" max="1022" width="7.85546875" style="31" customWidth="1"/>
    <col min="1023" max="1034" width="4" style="31" customWidth="1"/>
    <col min="1035" max="1035" width="12.7109375" style="31" customWidth="1"/>
    <col min="1036" max="1270" width="9" style="31"/>
    <col min="1271" max="1271" width="16.7109375" style="31" customWidth="1"/>
    <col min="1272" max="1272" width="12.7109375" style="31" customWidth="1"/>
    <col min="1273" max="1273" width="11.7109375" style="31" customWidth="1"/>
    <col min="1274" max="1274" width="11.28515625" style="31" customWidth="1"/>
    <col min="1275" max="1275" width="22.28515625" style="31" customWidth="1"/>
    <col min="1276" max="1276" width="10.28515625" style="31" customWidth="1"/>
    <col min="1277" max="1277" width="4.28515625" style="31" customWidth="1"/>
    <col min="1278" max="1278" width="7.85546875" style="31" customWidth="1"/>
    <col min="1279" max="1290" width="4" style="31" customWidth="1"/>
    <col min="1291" max="1291" width="12.7109375" style="31" customWidth="1"/>
    <col min="1292" max="1526" width="9" style="31"/>
    <col min="1527" max="1527" width="16.7109375" style="31" customWidth="1"/>
    <col min="1528" max="1528" width="12.7109375" style="31" customWidth="1"/>
    <col min="1529" max="1529" width="11.7109375" style="31" customWidth="1"/>
    <col min="1530" max="1530" width="11.28515625" style="31" customWidth="1"/>
    <col min="1531" max="1531" width="22.28515625" style="31" customWidth="1"/>
    <col min="1532" max="1532" width="10.28515625" style="31" customWidth="1"/>
    <col min="1533" max="1533" width="4.28515625" style="31" customWidth="1"/>
    <col min="1534" max="1534" width="7.85546875" style="31" customWidth="1"/>
    <col min="1535" max="1546" width="4" style="31" customWidth="1"/>
    <col min="1547" max="1547" width="12.7109375" style="31" customWidth="1"/>
    <col min="1548" max="1782" width="9" style="31"/>
    <col min="1783" max="1783" width="16.7109375" style="31" customWidth="1"/>
    <col min="1784" max="1784" width="12.7109375" style="31" customWidth="1"/>
    <col min="1785" max="1785" width="11.7109375" style="31" customWidth="1"/>
    <col min="1786" max="1786" width="11.28515625" style="31" customWidth="1"/>
    <col min="1787" max="1787" width="22.28515625" style="31" customWidth="1"/>
    <col min="1788" max="1788" width="10.28515625" style="31" customWidth="1"/>
    <col min="1789" max="1789" width="4.28515625" style="31" customWidth="1"/>
    <col min="1790" max="1790" width="7.85546875" style="31" customWidth="1"/>
    <col min="1791" max="1802" width="4" style="31" customWidth="1"/>
    <col min="1803" max="1803" width="12.7109375" style="31" customWidth="1"/>
    <col min="1804" max="2038" width="9" style="31"/>
    <col min="2039" max="2039" width="16.7109375" style="31" customWidth="1"/>
    <col min="2040" max="2040" width="12.7109375" style="31" customWidth="1"/>
    <col min="2041" max="2041" width="11.7109375" style="31" customWidth="1"/>
    <col min="2042" max="2042" width="11.28515625" style="31" customWidth="1"/>
    <col min="2043" max="2043" width="22.28515625" style="31" customWidth="1"/>
    <col min="2044" max="2044" width="10.28515625" style="31" customWidth="1"/>
    <col min="2045" max="2045" width="4.28515625" style="31" customWidth="1"/>
    <col min="2046" max="2046" width="7.85546875" style="31" customWidth="1"/>
    <col min="2047" max="2058" width="4" style="31" customWidth="1"/>
    <col min="2059" max="2059" width="12.7109375" style="31" customWidth="1"/>
    <col min="2060" max="2294" width="9" style="31"/>
    <col min="2295" max="2295" width="16.7109375" style="31" customWidth="1"/>
    <col min="2296" max="2296" width="12.7109375" style="31" customWidth="1"/>
    <col min="2297" max="2297" width="11.7109375" style="31" customWidth="1"/>
    <col min="2298" max="2298" width="11.28515625" style="31" customWidth="1"/>
    <col min="2299" max="2299" width="22.28515625" style="31" customWidth="1"/>
    <col min="2300" max="2300" width="10.28515625" style="31" customWidth="1"/>
    <col min="2301" max="2301" width="4.28515625" style="31" customWidth="1"/>
    <col min="2302" max="2302" width="7.85546875" style="31" customWidth="1"/>
    <col min="2303" max="2314" width="4" style="31" customWidth="1"/>
    <col min="2315" max="2315" width="12.7109375" style="31" customWidth="1"/>
    <col min="2316" max="2550" width="9" style="31"/>
    <col min="2551" max="2551" width="16.7109375" style="31" customWidth="1"/>
    <col min="2552" max="2552" width="12.7109375" style="31" customWidth="1"/>
    <col min="2553" max="2553" width="11.7109375" style="31" customWidth="1"/>
    <col min="2554" max="2554" width="11.28515625" style="31" customWidth="1"/>
    <col min="2555" max="2555" width="22.28515625" style="31" customWidth="1"/>
    <col min="2556" max="2556" width="10.28515625" style="31" customWidth="1"/>
    <col min="2557" max="2557" width="4.28515625" style="31" customWidth="1"/>
    <col min="2558" max="2558" width="7.85546875" style="31" customWidth="1"/>
    <col min="2559" max="2570" width="4" style="31" customWidth="1"/>
    <col min="2571" max="2571" width="12.7109375" style="31" customWidth="1"/>
    <col min="2572" max="2806" width="9" style="31"/>
    <col min="2807" max="2807" width="16.7109375" style="31" customWidth="1"/>
    <col min="2808" max="2808" width="12.7109375" style="31" customWidth="1"/>
    <col min="2809" max="2809" width="11.7109375" style="31" customWidth="1"/>
    <col min="2810" max="2810" width="11.28515625" style="31" customWidth="1"/>
    <col min="2811" max="2811" width="22.28515625" style="31" customWidth="1"/>
    <col min="2812" max="2812" width="10.28515625" style="31" customWidth="1"/>
    <col min="2813" max="2813" width="4.28515625" style="31" customWidth="1"/>
    <col min="2814" max="2814" width="7.85546875" style="31" customWidth="1"/>
    <col min="2815" max="2826" width="4" style="31" customWidth="1"/>
    <col min="2827" max="2827" width="12.7109375" style="31" customWidth="1"/>
    <col min="2828" max="3062" width="9" style="31"/>
    <col min="3063" max="3063" width="16.7109375" style="31" customWidth="1"/>
    <col min="3064" max="3064" width="12.7109375" style="31" customWidth="1"/>
    <col min="3065" max="3065" width="11.7109375" style="31" customWidth="1"/>
    <col min="3066" max="3066" width="11.28515625" style="31" customWidth="1"/>
    <col min="3067" max="3067" width="22.28515625" style="31" customWidth="1"/>
    <col min="3068" max="3068" width="10.28515625" style="31" customWidth="1"/>
    <col min="3069" max="3069" width="4.28515625" style="31" customWidth="1"/>
    <col min="3070" max="3070" width="7.85546875" style="31" customWidth="1"/>
    <col min="3071" max="3082" width="4" style="31" customWidth="1"/>
    <col min="3083" max="3083" width="12.7109375" style="31" customWidth="1"/>
    <col min="3084" max="3318" width="9" style="31"/>
    <col min="3319" max="3319" width="16.7109375" style="31" customWidth="1"/>
    <col min="3320" max="3320" width="12.7109375" style="31" customWidth="1"/>
    <col min="3321" max="3321" width="11.7109375" style="31" customWidth="1"/>
    <col min="3322" max="3322" width="11.28515625" style="31" customWidth="1"/>
    <col min="3323" max="3323" width="22.28515625" style="31" customWidth="1"/>
    <col min="3324" max="3324" width="10.28515625" style="31" customWidth="1"/>
    <col min="3325" max="3325" width="4.28515625" style="31" customWidth="1"/>
    <col min="3326" max="3326" width="7.85546875" style="31" customWidth="1"/>
    <col min="3327" max="3338" width="4" style="31" customWidth="1"/>
    <col min="3339" max="3339" width="12.7109375" style="31" customWidth="1"/>
    <col min="3340" max="3574" width="9" style="31"/>
    <col min="3575" max="3575" width="16.7109375" style="31" customWidth="1"/>
    <col min="3576" max="3576" width="12.7109375" style="31" customWidth="1"/>
    <col min="3577" max="3577" width="11.7109375" style="31" customWidth="1"/>
    <col min="3578" max="3578" width="11.28515625" style="31" customWidth="1"/>
    <col min="3579" max="3579" width="22.28515625" style="31" customWidth="1"/>
    <col min="3580" max="3580" width="10.28515625" style="31" customWidth="1"/>
    <col min="3581" max="3581" width="4.28515625" style="31" customWidth="1"/>
    <col min="3582" max="3582" width="7.85546875" style="31" customWidth="1"/>
    <col min="3583" max="3594" width="4" style="31" customWidth="1"/>
    <col min="3595" max="3595" width="12.7109375" style="31" customWidth="1"/>
    <col min="3596" max="3830" width="9" style="31"/>
    <col min="3831" max="3831" width="16.7109375" style="31" customWidth="1"/>
    <col min="3832" max="3832" width="12.7109375" style="31" customWidth="1"/>
    <col min="3833" max="3833" width="11.7109375" style="31" customWidth="1"/>
    <col min="3834" max="3834" width="11.28515625" style="31" customWidth="1"/>
    <col min="3835" max="3835" width="22.28515625" style="31" customWidth="1"/>
    <col min="3836" max="3836" width="10.28515625" style="31" customWidth="1"/>
    <col min="3837" max="3837" width="4.28515625" style="31" customWidth="1"/>
    <col min="3838" max="3838" width="7.85546875" style="31" customWidth="1"/>
    <col min="3839" max="3850" width="4" style="31" customWidth="1"/>
    <col min="3851" max="3851" width="12.7109375" style="31" customWidth="1"/>
    <col min="3852" max="4086" width="9" style="31"/>
    <col min="4087" max="4087" width="16.7109375" style="31" customWidth="1"/>
    <col min="4088" max="4088" width="12.7109375" style="31" customWidth="1"/>
    <col min="4089" max="4089" width="11.7109375" style="31" customWidth="1"/>
    <col min="4090" max="4090" width="11.28515625" style="31" customWidth="1"/>
    <col min="4091" max="4091" width="22.28515625" style="31" customWidth="1"/>
    <col min="4092" max="4092" width="10.28515625" style="31" customWidth="1"/>
    <col min="4093" max="4093" width="4.28515625" style="31" customWidth="1"/>
    <col min="4094" max="4094" width="7.85546875" style="31" customWidth="1"/>
    <col min="4095" max="4106" width="4" style="31" customWidth="1"/>
    <col min="4107" max="4107" width="12.7109375" style="31" customWidth="1"/>
    <col min="4108" max="4342" width="9" style="31"/>
    <col min="4343" max="4343" width="16.7109375" style="31" customWidth="1"/>
    <col min="4344" max="4344" width="12.7109375" style="31" customWidth="1"/>
    <col min="4345" max="4345" width="11.7109375" style="31" customWidth="1"/>
    <col min="4346" max="4346" width="11.28515625" style="31" customWidth="1"/>
    <col min="4347" max="4347" width="22.28515625" style="31" customWidth="1"/>
    <col min="4348" max="4348" width="10.28515625" style="31" customWidth="1"/>
    <col min="4349" max="4349" width="4.28515625" style="31" customWidth="1"/>
    <col min="4350" max="4350" width="7.85546875" style="31" customWidth="1"/>
    <col min="4351" max="4362" width="4" style="31" customWidth="1"/>
    <col min="4363" max="4363" width="12.7109375" style="31" customWidth="1"/>
    <col min="4364" max="4598" width="9" style="31"/>
    <col min="4599" max="4599" width="16.7109375" style="31" customWidth="1"/>
    <col min="4600" max="4600" width="12.7109375" style="31" customWidth="1"/>
    <col min="4601" max="4601" width="11.7109375" style="31" customWidth="1"/>
    <col min="4602" max="4602" width="11.28515625" style="31" customWidth="1"/>
    <col min="4603" max="4603" width="22.28515625" style="31" customWidth="1"/>
    <col min="4604" max="4604" width="10.28515625" style="31" customWidth="1"/>
    <col min="4605" max="4605" width="4.28515625" style="31" customWidth="1"/>
    <col min="4606" max="4606" width="7.85546875" style="31" customWidth="1"/>
    <col min="4607" max="4618" width="4" style="31" customWidth="1"/>
    <col min="4619" max="4619" width="12.7109375" style="31" customWidth="1"/>
    <col min="4620" max="4854" width="9" style="31"/>
    <col min="4855" max="4855" width="16.7109375" style="31" customWidth="1"/>
    <col min="4856" max="4856" width="12.7109375" style="31" customWidth="1"/>
    <col min="4857" max="4857" width="11.7109375" style="31" customWidth="1"/>
    <col min="4858" max="4858" width="11.28515625" style="31" customWidth="1"/>
    <col min="4859" max="4859" width="22.28515625" style="31" customWidth="1"/>
    <col min="4860" max="4860" width="10.28515625" style="31" customWidth="1"/>
    <col min="4861" max="4861" width="4.28515625" style="31" customWidth="1"/>
    <col min="4862" max="4862" width="7.85546875" style="31" customWidth="1"/>
    <col min="4863" max="4874" width="4" style="31" customWidth="1"/>
    <col min="4875" max="4875" width="12.7109375" style="31" customWidth="1"/>
    <col min="4876" max="5110" width="9" style="31"/>
    <col min="5111" max="5111" width="16.7109375" style="31" customWidth="1"/>
    <col min="5112" max="5112" width="12.7109375" style="31" customWidth="1"/>
    <col min="5113" max="5113" width="11.7109375" style="31" customWidth="1"/>
    <col min="5114" max="5114" width="11.28515625" style="31" customWidth="1"/>
    <col min="5115" max="5115" width="22.28515625" style="31" customWidth="1"/>
    <col min="5116" max="5116" width="10.28515625" style="31" customWidth="1"/>
    <col min="5117" max="5117" width="4.28515625" style="31" customWidth="1"/>
    <col min="5118" max="5118" width="7.85546875" style="31" customWidth="1"/>
    <col min="5119" max="5130" width="4" style="31" customWidth="1"/>
    <col min="5131" max="5131" width="12.7109375" style="31" customWidth="1"/>
    <col min="5132" max="5366" width="9" style="31"/>
    <col min="5367" max="5367" width="16.7109375" style="31" customWidth="1"/>
    <col min="5368" max="5368" width="12.7109375" style="31" customWidth="1"/>
    <col min="5369" max="5369" width="11.7109375" style="31" customWidth="1"/>
    <col min="5370" max="5370" width="11.28515625" style="31" customWidth="1"/>
    <col min="5371" max="5371" width="22.28515625" style="31" customWidth="1"/>
    <col min="5372" max="5372" width="10.28515625" style="31" customWidth="1"/>
    <col min="5373" max="5373" width="4.28515625" style="31" customWidth="1"/>
    <col min="5374" max="5374" width="7.85546875" style="31" customWidth="1"/>
    <col min="5375" max="5386" width="4" style="31" customWidth="1"/>
    <col min="5387" max="5387" width="12.7109375" style="31" customWidth="1"/>
    <col min="5388" max="5622" width="9" style="31"/>
    <col min="5623" max="5623" width="16.7109375" style="31" customWidth="1"/>
    <col min="5624" max="5624" width="12.7109375" style="31" customWidth="1"/>
    <col min="5625" max="5625" width="11.7109375" style="31" customWidth="1"/>
    <col min="5626" max="5626" width="11.28515625" style="31" customWidth="1"/>
    <col min="5627" max="5627" width="22.28515625" style="31" customWidth="1"/>
    <col min="5628" max="5628" width="10.28515625" style="31" customWidth="1"/>
    <col min="5629" max="5629" width="4.28515625" style="31" customWidth="1"/>
    <col min="5630" max="5630" width="7.85546875" style="31" customWidth="1"/>
    <col min="5631" max="5642" width="4" style="31" customWidth="1"/>
    <col min="5643" max="5643" width="12.7109375" style="31" customWidth="1"/>
    <col min="5644" max="5878" width="9" style="31"/>
    <col min="5879" max="5879" width="16.7109375" style="31" customWidth="1"/>
    <col min="5880" max="5880" width="12.7109375" style="31" customWidth="1"/>
    <col min="5881" max="5881" width="11.7109375" style="31" customWidth="1"/>
    <col min="5882" max="5882" width="11.28515625" style="31" customWidth="1"/>
    <col min="5883" max="5883" width="22.28515625" style="31" customWidth="1"/>
    <col min="5884" max="5884" width="10.28515625" style="31" customWidth="1"/>
    <col min="5885" max="5885" width="4.28515625" style="31" customWidth="1"/>
    <col min="5886" max="5886" width="7.85546875" style="31" customWidth="1"/>
    <col min="5887" max="5898" width="4" style="31" customWidth="1"/>
    <col min="5899" max="5899" width="12.7109375" style="31" customWidth="1"/>
    <col min="5900" max="6134" width="9" style="31"/>
    <col min="6135" max="6135" width="16.7109375" style="31" customWidth="1"/>
    <col min="6136" max="6136" width="12.7109375" style="31" customWidth="1"/>
    <col min="6137" max="6137" width="11.7109375" style="31" customWidth="1"/>
    <col min="6138" max="6138" width="11.28515625" style="31" customWidth="1"/>
    <col min="6139" max="6139" width="22.28515625" style="31" customWidth="1"/>
    <col min="6140" max="6140" width="10.28515625" style="31" customWidth="1"/>
    <col min="6141" max="6141" width="4.28515625" style="31" customWidth="1"/>
    <col min="6142" max="6142" width="7.85546875" style="31" customWidth="1"/>
    <col min="6143" max="6154" width="4" style="31" customWidth="1"/>
    <col min="6155" max="6155" width="12.7109375" style="31" customWidth="1"/>
    <col min="6156" max="6390" width="9" style="31"/>
    <col min="6391" max="6391" width="16.7109375" style="31" customWidth="1"/>
    <col min="6392" max="6392" width="12.7109375" style="31" customWidth="1"/>
    <col min="6393" max="6393" width="11.7109375" style="31" customWidth="1"/>
    <col min="6394" max="6394" width="11.28515625" style="31" customWidth="1"/>
    <col min="6395" max="6395" width="22.28515625" style="31" customWidth="1"/>
    <col min="6396" max="6396" width="10.28515625" style="31" customWidth="1"/>
    <col min="6397" max="6397" width="4.28515625" style="31" customWidth="1"/>
    <col min="6398" max="6398" width="7.85546875" style="31" customWidth="1"/>
    <col min="6399" max="6410" width="4" style="31" customWidth="1"/>
    <col min="6411" max="6411" width="12.7109375" style="31" customWidth="1"/>
    <col min="6412" max="6646" width="9" style="31"/>
    <col min="6647" max="6647" width="16.7109375" style="31" customWidth="1"/>
    <col min="6648" max="6648" width="12.7109375" style="31" customWidth="1"/>
    <col min="6649" max="6649" width="11.7109375" style="31" customWidth="1"/>
    <col min="6650" max="6650" width="11.28515625" style="31" customWidth="1"/>
    <col min="6651" max="6651" width="22.28515625" style="31" customWidth="1"/>
    <col min="6652" max="6652" width="10.28515625" style="31" customWidth="1"/>
    <col min="6653" max="6653" width="4.28515625" style="31" customWidth="1"/>
    <col min="6654" max="6654" width="7.85546875" style="31" customWidth="1"/>
    <col min="6655" max="6666" width="4" style="31" customWidth="1"/>
    <col min="6667" max="6667" width="12.7109375" style="31" customWidth="1"/>
    <col min="6668" max="6902" width="9" style="31"/>
    <col min="6903" max="6903" width="16.7109375" style="31" customWidth="1"/>
    <col min="6904" max="6904" width="12.7109375" style="31" customWidth="1"/>
    <col min="6905" max="6905" width="11.7109375" style="31" customWidth="1"/>
    <col min="6906" max="6906" width="11.28515625" style="31" customWidth="1"/>
    <col min="6907" max="6907" width="22.28515625" style="31" customWidth="1"/>
    <col min="6908" max="6908" width="10.28515625" style="31" customWidth="1"/>
    <col min="6909" max="6909" width="4.28515625" style="31" customWidth="1"/>
    <col min="6910" max="6910" width="7.85546875" style="31" customWidth="1"/>
    <col min="6911" max="6922" width="4" style="31" customWidth="1"/>
    <col min="6923" max="6923" width="12.7109375" style="31" customWidth="1"/>
    <col min="6924" max="7158" width="9" style="31"/>
    <col min="7159" max="7159" width="16.7109375" style="31" customWidth="1"/>
    <col min="7160" max="7160" width="12.7109375" style="31" customWidth="1"/>
    <col min="7161" max="7161" width="11.7109375" style="31" customWidth="1"/>
    <col min="7162" max="7162" width="11.28515625" style="31" customWidth="1"/>
    <col min="7163" max="7163" width="22.28515625" style="31" customWidth="1"/>
    <col min="7164" max="7164" width="10.28515625" style="31" customWidth="1"/>
    <col min="7165" max="7165" width="4.28515625" style="31" customWidth="1"/>
    <col min="7166" max="7166" width="7.85546875" style="31" customWidth="1"/>
    <col min="7167" max="7178" width="4" style="31" customWidth="1"/>
    <col min="7179" max="7179" width="12.7109375" style="31" customWidth="1"/>
    <col min="7180" max="7414" width="9" style="31"/>
    <col min="7415" max="7415" width="16.7109375" style="31" customWidth="1"/>
    <col min="7416" max="7416" width="12.7109375" style="31" customWidth="1"/>
    <col min="7417" max="7417" width="11.7109375" style="31" customWidth="1"/>
    <col min="7418" max="7418" width="11.28515625" style="31" customWidth="1"/>
    <col min="7419" max="7419" width="22.28515625" style="31" customWidth="1"/>
    <col min="7420" max="7420" width="10.28515625" style="31" customWidth="1"/>
    <col min="7421" max="7421" width="4.28515625" style="31" customWidth="1"/>
    <col min="7422" max="7422" width="7.85546875" style="31" customWidth="1"/>
    <col min="7423" max="7434" width="4" style="31" customWidth="1"/>
    <col min="7435" max="7435" width="12.7109375" style="31" customWidth="1"/>
    <col min="7436" max="7670" width="9" style="31"/>
    <col min="7671" max="7671" width="16.7109375" style="31" customWidth="1"/>
    <col min="7672" max="7672" width="12.7109375" style="31" customWidth="1"/>
    <col min="7673" max="7673" width="11.7109375" style="31" customWidth="1"/>
    <col min="7674" max="7674" width="11.28515625" style="31" customWidth="1"/>
    <col min="7675" max="7675" width="22.28515625" style="31" customWidth="1"/>
    <col min="7676" max="7676" width="10.28515625" style="31" customWidth="1"/>
    <col min="7677" max="7677" width="4.28515625" style="31" customWidth="1"/>
    <col min="7678" max="7678" width="7.85546875" style="31" customWidth="1"/>
    <col min="7679" max="7690" width="4" style="31" customWidth="1"/>
    <col min="7691" max="7691" width="12.7109375" style="31" customWidth="1"/>
    <col min="7692" max="7926" width="9" style="31"/>
    <col min="7927" max="7927" width="16.7109375" style="31" customWidth="1"/>
    <col min="7928" max="7928" width="12.7109375" style="31" customWidth="1"/>
    <col min="7929" max="7929" width="11.7109375" style="31" customWidth="1"/>
    <col min="7930" max="7930" width="11.28515625" style="31" customWidth="1"/>
    <col min="7931" max="7931" width="22.28515625" style="31" customWidth="1"/>
    <col min="7932" max="7932" width="10.28515625" style="31" customWidth="1"/>
    <col min="7933" max="7933" width="4.28515625" style="31" customWidth="1"/>
    <col min="7934" max="7934" width="7.85546875" style="31" customWidth="1"/>
    <col min="7935" max="7946" width="4" style="31" customWidth="1"/>
    <col min="7947" max="7947" width="12.7109375" style="31" customWidth="1"/>
    <col min="7948" max="8182" width="9" style="31"/>
    <col min="8183" max="8183" width="16.7109375" style="31" customWidth="1"/>
    <col min="8184" max="8184" width="12.7109375" style="31" customWidth="1"/>
    <col min="8185" max="8185" width="11.7109375" style="31" customWidth="1"/>
    <col min="8186" max="8186" width="11.28515625" style="31" customWidth="1"/>
    <col min="8187" max="8187" width="22.28515625" style="31" customWidth="1"/>
    <col min="8188" max="8188" width="10.28515625" style="31" customWidth="1"/>
    <col min="8189" max="8189" width="4.28515625" style="31" customWidth="1"/>
    <col min="8190" max="8190" width="7.85546875" style="31" customWidth="1"/>
    <col min="8191" max="8202" width="4" style="31" customWidth="1"/>
    <col min="8203" max="8203" width="12.7109375" style="31" customWidth="1"/>
    <col min="8204" max="8438" width="9" style="31"/>
    <col min="8439" max="8439" width="16.7109375" style="31" customWidth="1"/>
    <col min="8440" max="8440" width="12.7109375" style="31" customWidth="1"/>
    <col min="8441" max="8441" width="11.7109375" style="31" customWidth="1"/>
    <col min="8442" max="8442" width="11.28515625" style="31" customWidth="1"/>
    <col min="8443" max="8443" width="22.28515625" style="31" customWidth="1"/>
    <col min="8444" max="8444" width="10.28515625" style="31" customWidth="1"/>
    <col min="8445" max="8445" width="4.28515625" style="31" customWidth="1"/>
    <col min="8446" max="8446" width="7.85546875" style="31" customWidth="1"/>
    <col min="8447" max="8458" width="4" style="31" customWidth="1"/>
    <col min="8459" max="8459" width="12.7109375" style="31" customWidth="1"/>
    <col min="8460" max="8694" width="9" style="31"/>
    <col min="8695" max="8695" width="16.7109375" style="31" customWidth="1"/>
    <col min="8696" max="8696" width="12.7109375" style="31" customWidth="1"/>
    <col min="8697" max="8697" width="11.7109375" style="31" customWidth="1"/>
    <col min="8698" max="8698" width="11.28515625" style="31" customWidth="1"/>
    <col min="8699" max="8699" width="22.28515625" style="31" customWidth="1"/>
    <col min="8700" max="8700" width="10.28515625" style="31" customWidth="1"/>
    <col min="8701" max="8701" width="4.28515625" style="31" customWidth="1"/>
    <col min="8702" max="8702" width="7.85546875" style="31" customWidth="1"/>
    <col min="8703" max="8714" width="4" style="31" customWidth="1"/>
    <col min="8715" max="8715" width="12.7109375" style="31" customWidth="1"/>
    <col min="8716" max="8950" width="9" style="31"/>
    <col min="8951" max="8951" width="16.7109375" style="31" customWidth="1"/>
    <col min="8952" max="8952" width="12.7109375" style="31" customWidth="1"/>
    <col min="8953" max="8953" width="11.7109375" style="31" customWidth="1"/>
    <col min="8954" max="8954" width="11.28515625" style="31" customWidth="1"/>
    <col min="8955" max="8955" width="22.28515625" style="31" customWidth="1"/>
    <col min="8956" max="8956" width="10.28515625" style="31" customWidth="1"/>
    <col min="8957" max="8957" width="4.28515625" style="31" customWidth="1"/>
    <col min="8958" max="8958" width="7.85546875" style="31" customWidth="1"/>
    <col min="8959" max="8970" width="4" style="31" customWidth="1"/>
    <col min="8971" max="8971" width="12.7109375" style="31" customWidth="1"/>
    <col min="8972" max="9206" width="9" style="31"/>
    <col min="9207" max="9207" width="16.7109375" style="31" customWidth="1"/>
    <col min="9208" max="9208" width="12.7109375" style="31" customWidth="1"/>
    <col min="9209" max="9209" width="11.7109375" style="31" customWidth="1"/>
    <col min="9210" max="9210" width="11.28515625" style="31" customWidth="1"/>
    <col min="9211" max="9211" width="22.28515625" style="31" customWidth="1"/>
    <col min="9212" max="9212" width="10.28515625" style="31" customWidth="1"/>
    <col min="9213" max="9213" width="4.28515625" style="31" customWidth="1"/>
    <col min="9214" max="9214" width="7.85546875" style="31" customWidth="1"/>
    <col min="9215" max="9226" width="4" style="31" customWidth="1"/>
    <col min="9227" max="9227" width="12.7109375" style="31" customWidth="1"/>
    <col min="9228" max="9462" width="9" style="31"/>
    <col min="9463" max="9463" width="16.7109375" style="31" customWidth="1"/>
    <col min="9464" max="9464" width="12.7109375" style="31" customWidth="1"/>
    <col min="9465" max="9465" width="11.7109375" style="31" customWidth="1"/>
    <col min="9466" max="9466" width="11.28515625" style="31" customWidth="1"/>
    <col min="9467" max="9467" width="22.28515625" style="31" customWidth="1"/>
    <col min="9468" max="9468" width="10.28515625" style="31" customWidth="1"/>
    <col min="9469" max="9469" width="4.28515625" style="31" customWidth="1"/>
    <col min="9470" max="9470" width="7.85546875" style="31" customWidth="1"/>
    <col min="9471" max="9482" width="4" style="31" customWidth="1"/>
    <col min="9483" max="9483" width="12.7109375" style="31" customWidth="1"/>
    <col min="9484" max="9718" width="9" style="31"/>
    <col min="9719" max="9719" width="16.7109375" style="31" customWidth="1"/>
    <col min="9720" max="9720" width="12.7109375" style="31" customWidth="1"/>
    <col min="9721" max="9721" width="11.7109375" style="31" customWidth="1"/>
    <col min="9722" max="9722" width="11.28515625" style="31" customWidth="1"/>
    <col min="9723" max="9723" width="22.28515625" style="31" customWidth="1"/>
    <col min="9724" max="9724" width="10.28515625" style="31" customWidth="1"/>
    <col min="9725" max="9725" width="4.28515625" style="31" customWidth="1"/>
    <col min="9726" max="9726" width="7.85546875" style="31" customWidth="1"/>
    <col min="9727" max="9738" width="4" style="31" customWidth="1"/>
    <col min="9739" max="9739" width="12.7109375" style="31" customWidth="1"/>
    <col min="9740" max="9974" width="9" style="31"/>
    <col min="9975" max="9975" width="16.7109375" style="31" customWidth="1"/>
    <col min="9976" max="9976" width="12.7109375" style="31" customWidth="1"/>
    <col min="9977" max="9977" width="11.7109375" style="31" customWidth="1"/>
    <col min="9978" max="9978" width="11.28515625" style="31" customWidth="1"/>
    <col min="9979" max="9979" width="22.28515625" style="31" customWidth="1"/>
    <col min="9980" max="9980" width="10.28515625" style="31" customWidth="1"/>
    <col min="9981" max="9981" width="4.28515625" style="31" customWidth="1"/>
    <col min="9982" max="9982" width="7.85546875" style="31" customWidth="1"/>
    <col min="9983" max="9994" width="4" style="31" customWidth="1"/>
    <col min="9995" max="9995" width="12.7109375" style="31" customWidth="1"/>
    <col min="9996" max="10230" width="9" style="31"/>
    <col min="10231" max="10231" width="16.7109375" style="31" customWidth="1"/>
    <col min="10232" max="10232" width="12.7109375" style="31" customWidth="1"/>
    <col min="10233" max="10233" width="11.7109375" style="31" customWidth="1"/>
    <col min="10234" max="10234" width="11.28515625" style="31" customWidth="1"/>
    <col min="10235" max="10235" width="22.28515625" style="31" customWidth="1"/>
    <col min="10236" max="10236" width="10.28515625" style="31" customWidth="1"/>
    <col min="10237" max="10237" width="4.28515625" style="31" customWidth="1"/>
    <col min="10238" max="10238" width="7.85546875" style="31" customWidth="1"/>
    <col min="10239" max="10250" width="4" style="31" customWidth="1"/>
    <col min="10251" max="10251" width="12.7109375" style="31" customWidth="1"/>
    <col min="10252" max="10486" width="9" style="31"/>
    <col min="10487" max="10487" width="16.7109375" style="31" customWidth="1"/>
    <col min="10488" max="10488" width="12.7109375" style="31" customWidth="1"/>
    <col min="10489" max="10489" width="11.7109375" style="31" customWidth="1"/>
    <col min="10490" max="10490" width="11.28515625" style="31" customWidth="1"/>
    <col min="10491" max="10491" width="22.28515625" style="31" customWidth="1"/>
    <col min="10492" max="10492" width="10.28515625" style="31" customWidth="1"/>
    <col min="10493" max="10493" width="4.28515625" style="31" customWidth="1"/>
    <col min="10494" max="10494" width="7.85546875" style="31" customWidth="1"/>
    <col min="10495" max="10506" width="4" style="31" customWidth="1"/>
    <col min="10507" max="10507" width="12.7109375" style="31" customWidth="1"/>
    <col min="10508" max="10742" width="9" style="31"/>
    <col min="10743" max="10743" width="16.7109375" style="31" customWidth="1"/>
    <col min="10744" max="10744" width="12.7109375" style="31" customWidth="1"/>
    <col min="10745" max="10745" width="11.7109375" style="31" customWidth="1"/>
    <col min="10746" max="10746" width="11.28515625" style="31" customWidth="1"/>
    <col min="10747" max="10747" width="22.28515625" style="31" customWidth="1"/>
    <col min="10748" max="10748" width="10.28515625" style="31" customWidth="1"/>
    <col min="10749" max="10749" width="4.28515625" style="31" customWidth="1"/>
    <col min="10750" max="10750" width="7.85546875" style="31" customWidth="1"/>
    <col min="10751" max="10762" width="4" style="31" customWidth="1"/>
    <col min="10763" max="10763" width="12.7109375" style="31" customWidth="1"/>
    <col min="10764" max="10998" width="9" style="31"/>
    <col min="10999" max="10999" width="16.7109375" style="31" customWidth="1"/>
    <col min="11000" max="11000" width="12.7109375" style="31" customWidth="1"/>
    <col min="11001" max="11001" width="11.7109375" style="31" customWidth="1"/>
    <col min="11002" max="11002" width="11.28515625" style="31" customWidth="1"/>
    <col min="11003" max="11003" width="22.28515625" style="31" customWidth="1"/>
    <col min="11004" max="11004" width="10.28515625" style="31" customWidth="1"/>
    <col min="11005" max="11005" width="4.28515625" style="31" customWidth="1"/>
    <col min="11006" max="11006" width="7.85546875" style="31" customWidth="1"/>
    <col min="11007" max="11018" width="4" style="31" customWidth="1"/>
    <col min="11019" max="11019" width="12.7109375" style="31" customWidth="1"/>
    <col min="11020" max="11254" width="9" style="31"/>
    <col min="11255" max="11255" width="16.7109375" style="31" customWidth="1"/>
    <col min="11256" max="11256" width="12.7109375" style="31" customWidth="1"/>
    <col min="11257" max="11257" width="11.7109375" style="31" customWidth="1"/>
    <col min="11258" max="11258" width="11.28515625" style="31" customWidth="1"/>
    <col min="11259" max="11259" width="22.28515625" style="31" customWidth="1"/>
    <col min="11260" max="11260" width="10.28515625" style="31" customWidth="1"/>
    <col min="11261" max="11261" width="4.28515625" style="31" customWidth="1"/>
    <col min="11262" max="11262" width="7.85546875" style="31" customWidth="1"/>
    <col min="11263" max="11274" width="4" style="31" customWidth="1"/>
    <col min="11275" max="11275" width="12.7109375" style="31" customWidth="1"/>
    <col min="11276" max="11510" width="9" style="31"/>
    <col min="11511" max="11511" width="16.7109375" style="31" customWidth="1"/>
    <col min="11512" max="11512" width="12.7109375" style="31" customWidth="1"/>
    <col min="11513" max="11513" width="11.7109375" style="31" customWidth="1"/>
    <col min="11514" max="11514" width="11.28515625" style="31" customWidth="1"/>
    <col min="11515" max="11515" width="22.28515625" style="31" customWidth="1"/>
    <col min="11516" max="11516" width="10.28515625" style="31" customWidth="1"/>
    <col min="11517" max="11517" width="4.28515625" style="31" customWidth="1"/>
    <col min="11518" max="11518" width="7.85546875" style="31" customWidth="1"/>
    <col min="11519" max="11530" width="4" style="31" customWidth="1"/>
    <col min="11531" max="11531" width="12.7109375" style="31" customWidth="1"/>
    <col min="11532" max="11766" width="9" style="31"/>
    <col min="11767" max="11767" width="16.7109375" style="31" customWidth="1"/>
    <col min="11768" max="11768" width="12.7109375" style="31" customWidth="1"/>
    <col min="11769" max="11769" width="11.7109375" style="31" customWidth="1"/>
    <col min="11770" max="11770" width="11.28515625" style="31" customWidth="1"/>
    <col min="11771" max="11771" width="22.28515625" style="31" customWidth="1"/>
    <col min="11772" max="11772" width="10.28515625" style="31" customWidth="1"/>
    <col min="11773" max="11773" width="4.28515625" style="31" customWidth="1"/>
    <col min="11774" max="11774" width="7.85546875" style="31" customWidth="1"/>
    <col min="11775" max="11786" width="4" style="31" customWidth="1"/>
    <col min="11787" max="11787" width="12.7109375" style="31" customWidth="1"/>
    <col min="11788" max="12022" width="9" style="31"/>
    <col min="12023" max="12023" width="16.7109375" style="31" customWidth="1"/>
    <col min="12024" max="12024" width="12.7109375" style="31" customWidth="1"/>
    <col min="12025" max="12025" width="11.7109375" style="31" customWidth="1"/>
    <col min="12026" max="12026" width="11.28515625" style="31" customWidth="1"/>
    <col min="12027" max="12027" width="22.28515625" style="31" customWidth="1"/>
    <col min="12028" max="12028" width="10.28515625" style="31" customWidth="1"/>
    <col min="12029" max="12029" width="4.28515625" style="31" customWidth="1"/>
    <col min="12030" max="12030" width="7.85546875" style="31" customWidth="1"/>
    <col min="12031" max="12042" width="4" style="31" customWidth="1"/>
    <col min="12043" max="12043" width="12.7109375" style="31" customWidth="1"/>
    <col min="12044" max="12278" width="9" style="31"/>
    <col min="12279" max="12279" width="16.7109375" style="31" customWidth="1"/>
    <col min="12280" max="12280" width="12.7109375" style="31" customWidth="1"/>
    <col min="12281" max="12281" width="11.7109375" style="31" customWidth="1"/>
    <col min="12282" max="12282" width="11.28515625" style="31" customWidth="1"/>
    <col min="12283" max="12283" width="22.28515625" style="31" customWidth="1"/>
    <col min="12284" max="12284" width="10.28515625" style="31" customWidth="1"/>
    <col min="12285" max="12285" width="4.28515625" style="31" customWidth="1"/>
    <col min="12286" max="12286" width="7.85546875" style="31" customWidth="1"/>
    <col min="12287" max="12298" width="4" style="31" customWidth="1"/>
    <col min="12299" max="12299" width="12.7109375" style="31" customWidth="1"/>
    <col min="12300" max="12534" width="9" style="31"/>
    <col min="12535" max="12535" width="16.7109375" style="31" customWidth="1"/>
    <col min="12536" max="12536" width="12.7109375" style="31" customWidth="1"/>
    <col min="12537" max="12537" width="11.7109375" style="31" customWidth="1"/>
    <col min="12538" max="12538" width="11.28515625" style="31" customWidth="1"/>
    <col min="12539" max="12539" width="22.28515625" style="31" customWidth="1"/>
    <col min="12540" max="12540" width="10.28515625" style="31" customWidth="1"/>
    <col min="12541" max="12541" width="4.28515625" style="31" customWidth="1"/>
    <col min="12542" max="12542" width="7.85546875" style="31" customWidth="1"/>
    <col min="12543" max="12554" width="4" style="31" customWidth="1"/>
    <col min="12555" max="12555" width="12.7109375" style="31" customWidth="1"/>
    <col min="12556" max="12790" width="9" style="31"/>
    <col min="12791" max="12791" width="16.7109375" style="31" customWidth="1"/>
    <col min="12792" max="12792" width="12.7109375" style="31" customWidth="1"/>
    <col min="12793" max="12793" width="11.7109375" style="31" customWidth="1"/>
    <col min="12794" max="12794" width="11.28515625" style="31" customWidth="1"/>
    <col min="12795" max="12795" width="22.28515625" style="31" customWidth="1"/>
    <col min="12796" max="12796" width="10.28515625" style="31" customWidth="1"/>
    <col min="12797" max="12797" width="4.28515625" style="31" customWidth="1"/>
    <col min="12798" max="12798" width="7.85546875" style="31" customWidth="1"/>
    <col min="12799" max="12810" width="4" style="31" customWidth="1"/>
    <col min="12811" max="12811" width="12.7109375" style="31" customWidth="1"/>
    <col min="12812" max="13046" width="9" style="31"/>
    <col min="13047" max="13047" width="16.7109375" style="31" customWidth="1"/>
    <col min="13048" max="13048" width="12.7109375" style="31" customWidth="1"/>
    <col min="13049" max="13049" width="11.7109375" style="31" customWidth="1"/>
    <col min="13050" max="13050" width="11.28515625" style="31" customWidth="1"/>
    <col min="13051" max="13051" width="22.28515625" style="31" customWidth="1"/>
    <col min="13052" max="13052" width="10.28515625" style="31" customWidth="1"/>
    <col min="13053" max="13053" width="4.28515625" style="31" customWidth="1"/>
    <col min="13054" max="13054" width="7.85546875" style="31" customWidth="1"/>
    <col min="13055" max="13066" width="4" style="31" customWidth="1"/>
    <col min="13067" max="13067" width="12.7109375" style="31" customWidth="1"/>
    <col min="13068" max="13302" width="9" style="31"/>
    <col min="13303" max="13303" width="16.7109375" style="31" customWidth="1"/>
    <col min="13304" max="13304" width="12.7109375" style="31" customWidth="1"/>
    <col min="13305" max="13305" width="11.7109375" style="31" customWidth="1"/>
    <col min="13306" max="13306" width="11.28515625" style="31" customWidth="1"/>
    <col min="13307" max="13307" width="22.28515625" style="31" customWidth="1"/>
    <col min="13308" max="13308" width="10.28515625" style="31" customWidth="1"/>
    <col min="13309" max="13309" width="4.28515625" style="31" customWidth="1"/>
    <col min="13310" max="13310" width="7.85546875" style="31" customWidth="1"/>
    <col min="13311" max="13322" width="4" style="31" customWidth="1"/>
    <col min="13323" max="13323" width="12.7109375" style="31" customWidth="1"/>
    <col min="13324" max="13558" width="9" style="31"/>
    <col min="13559" max="13559" width="16.7109375" style="31" customWidth="1"/>
    <col min="13560" max="13560" width="12.7109375" style="31" customWidth="1"/>
    <col min="13561" max="13561" width="11.7109375" style="31" customWidth="1"/>
    <col min="13562" max="13562" width="11.28515625" style="31" customWidth="1"/>
    <col min="13563" max="13563" width="22.28515625" style="31" customWidth="1"/>
    <col min="13564" max="13564" width="10.28515625" style="31" customWidth="1"/>
    <col min="13565" max="13565" width="4.28515625" style="31" customWidth="1"/>
    <col min="13566" max="13566" width="7.85546875" style="31" customWidth="1"/>
    <col min="13567" max="13578" width="4" style="31" customWidth="1"/>
    <col min="13579" max="13579" width="12.7109375" style="31" customWidth="1"/>
    <col min="13580" max="13814" width="9" style="31"/>
    <col min="13815" max="13815" width="16.7109375" style="31" customWidth="1"/>
    <col min="13816" max="13816" width="12.7109375" style="31" customWidth="1"/>
    <col min="13817" max="13817" width="11.7109375" style="31" customWidth="1"/>
    <col min="13818" max="13818" width="11.28515625" style="31" customWidth="1"/>
    <col min="13819" max="13819" width="22.28515625" style="31" customWidth="1"/>
    <col min="13820" max="13820" width="10.28515625" style="31" customWidth="1"/>
    <col min="13821" max="13821" width="4.28515625" style="31" customWidth="1"/>
    <col min="13822" max="13822" width="7.85546875" style="31" customWidth="1"/>
    <col min="13823" max="13834" width="4" style="31" customWidth="1"/>
    <col min="13835" max="13835" width="12.7109375" style="31" customWidth="1"/>
    <col min="13836" max="14070" width="9" style="31"/>
    <col min="14071" max="14071" width="16.7109375" style="31" customWidth="1"/>
    <col min="14072" max="14072" width="12.7109375" style="31" customWidth="1"/>
    <col min="14073" max="14073" width="11.7109375" style="31" customWidth="1"/>
    <col min="14074" max="14074" width="11.28515625" style="31" customWidth="1"/>
    <col min="14075" max="14075" width="22.28515625" style="31" customWidth="1"/>
    <col min="14076" max="14076" width="10.28515625" style="31" customWidth="1"/>
    <col min="14077" max="14077" width="4.28515625" style="31" customWidth="1"/>
    <col min="14078" max="14078" width="7.85546875" style="31" customWidth="1"/>
    <col min="14079" max="14090" width="4" style="31" customWidth="1"/>
    <col min="14091" max="14091" width="12.7109375" style="31" customWidth="1"/>
    <col min="14092" max="14326" width="9" style="31"/>
    <col min="14327" max="14327" width="16.7109375" style="31" customWidth="1"/>
    <col min="14328" max="14328" width="12.7109375" style="31" customWidth="1"/>
    <col min="14329" max="14329" width="11.7109375" style="31" customWidth="1"/>
    <col min="14330" max="14330" width="11.28515625" style="31" customWidth="1"/>
    <col min="14331" max="14331" width="22.28515625" style="31" customWidth="1"/>
    <col min="14332" max="14332" width="10.28515625" style="31" customWidth="1"/>
    <col min="14333" max="14333" width="4.28515625" style="31" customWidth="1"/>
    <col min="14334" max="14334" width="7.85546875" style="31" customWidth="1"/>
    <col min="14335" max="14346" width="4" style="31" customWidth="1"/>
    <col min="14347" max="14347" width="12.7109375" style="31" customWidth="1"/>
    <col min="14348" max="14582" width="9" style="31"/>
    <col min="14583" max="14583" width="16.7109375" style="31" customWidth="1"/>
    <col min="14584" max="14584" width="12.7109375" style="31" customWidth="1"/>
    <col min="14585" max="14585" width="11.7109375" style="31" customWidth="1"/>
    <col min="14586" max="14586" width="11.28515625" style="31" customWidth="1"/>
    <col min="14587" max="14587" width="22.28515625" style="31" customWidth="1"/>
    <col min="14588" max="14588" width="10.28515625" style="31" customWidth="1"/>
    <col min="14589" max="14589" width="4.28515625" style="31" customWidth="1"/>
    <col min="14590" max="14590" width="7.85546875" style="31" customWidth="1"/>
    <col min="14591" max="14602" width="4" style="31" customWidth="1"/>
    <col min="14603" max="14603" width="12.7109375" style="31" customWidth="1"/>
    <col min="14604" max="14838" width="9" style="31"/>
    <col min="14839" max="14839" width="16.7109375" style="31" customWidth="1"/>
    <col min="14840" max="14840" width="12.7109375" style="31" customWidth="1"/>
    <col min="14841" max="14841" width="11.7109375" style="31" customWidth="1"/>
    <col min="14842" max="14842" width="11.28515625" style="31" customWidth="1"/>
    <col min="14843" max="14843" width="22.28515625" style="31" customWidth="1"/>
    <col min="14844" max="14844" width="10.28515625" style="31" customWidth="1"/>
    <col min="14845" max="14845" width="4.28515625" style="31" customWidth="1"/>
    <col min="14846" max="14846" width="7.85546875" style="31" customWidth="1"/>
    <col min="14847" max="14858" width="4" style="31" customWidth="1"/>
    <col min="14859" max="14859" width="12.7109375" style="31" customWidth="1"/>
    <col min="14860" max="15094" width="9" style="31"/>
    <col min="15095" max="15095" width="16.7109375" style="31" customWidth="1"/>
    <col min="15096" max="15096" width="12.7109375" style="31" customWidth="1"/>
    <col min="15097" max="15097" width="11.7109375" style="31" customWidth="1"/>
    <col min="15098" max="15098" width="11.28515625" style="31" customWidth="1"/>
    <col min="15099" max="15099" width="22.28515625" style="31" customWidth="1"/>
    <col min="15100" max="15100" width="10.28515625" style="31" customWidth="1"/>
    <col min="15101" max="15101" width="4.28515625" style="31" customWidth="1"/>
    <col min="15102" max="15102" width="7.85546875" style="31" customWidth="1"/>
    <col min="15103" max="15114" width="4" style="31" customWidth="1"/>
    <col min="15115" max="15115" width="12.7109375" style="31" customWidth="1"/>
    <col min="15116" max="15350" width="9" style="31"/>
    <col min="15351" max="15351" width="16.7109375" style="31" customWidth="1"/>
    <col min="15352" max="15352" width="12.7109375" style="31" customWidth="1"/>
    <col min="15353" max="15353" width="11.7109375" style="31" customWidth="1"/>
    <col min="15354" max="15354" width="11.28515625" style="31" customWidth="1"/>
    <col min="15355" max="15355" width="22.28515625" style="31" customWidth="1"/>
    <col min="15356" max="15356" width="10.28515625" style="31" customWidth="1"/>
    <col min="15357" max="15357" width="4.28515625" style="31" customWidth="1"/>
    <col min="15358" max="15358" width="7.85546875" style="31" customWidth="1"/>
    <col min="15359" max="15370" width="4" style="31" customWidth="1"/>
    <col min="15371" max="15371" width="12.7109375" style="31" customWidth="1"/>
    <col min="15372" max="15606" width="9" style="31"/>
    <col min="15607" max="15607" width="16.7109375" style="31" customWidth="1"/>
    <col min="15608" max="15608" width="12.7109375" style="31" customWidth="1"/>
    <col min="15609" max="15609" width="11.7109375" style="31" customWidth="1"/>
    <col min="15610" max="15610" width="11.28515625" style="31" customWidth="1"/>
    <col min="15611" max="15611" width="22.28515625" style="31" customWidth="1"/>
    <col min="15612" max="15612" width="10.28515625" style="31" customWidth="1"/>
    <col min="15613" max="15613" width="4.28515625" style="31" customWidth="1"/>
    <col min="15614" max="15614" width="7.85546875" style="31" customWidth="1"/>
    <col min="15615" max="15626" width="4" style="31" customWidth="1"/>
    <col min="15627" max="15627" width="12.7109375" style="31" customWidth="1"/>
    <col min="15628" max="15862" width="9" style="31"/>
    <col min="15863" max="15863" width="16.7109375" style="31" customWidth="1"/>
    <col min="15864" max="15864" width="12.7109375" style="31" customWidth="1"/>
    <col min="15865" max="15865" width="11.7109375" style="31" customWidth="1"/>
    <col min="15866" max="15866" width="11.28515625" style="31" customWidth="1"/>
    <col min="15867" max="15867" width="22.28515625" style="31" customWidth="1"/>
    <col min="15868" max="15868" width="10.28515625" style="31" customWidth="1"/>
    <col min="15869" max="15869" width="4.28515625" style="31" customWidth="1"/>
    <col min="15870" max="15870" width="7.85546875" style="31" customWidth="1"/>
    <col min="15871" max="15882" width="4" style="31" customWidth="1"/>
    <col min="15883" max="15883" width="12.7109375" style="31" customWidth="1"/>
    <col min="15884" max="16118" width="9" style="31"/>
    <col min="16119" max="16119" width="16.7109375" style="31" customWidth="1"/>
    <col min="16120" max="16120" width="12.7109375" style="31" customWidth="1"/>
    <col min="16121" max="16121" width="11.7109375" style="31" customWidth="1"/>
    <col min="16122" max="16122" width="11.28515625" style="31" customWidth="1"/>
    <col min="16123" max="16123" width="22.28515625" style="31" customWidth="1"/>
    <col min="16124" max="16124" width="10.28515625" style="31" customWidth="1"/>
    <col min="16125" max="16125" width="4.28515625" style="31" customWidth="1"/>
    <col min="16126" max="16126" width="7.85546875" style="31" customWidth="1"/>
    <col min="16127" max="16138" width="4" style="31" customWidth="1"/>
    <col min="16139" max="16139" width="12.7109375" style="31" customWidth="1"/>
    <col min="16140" max="16374" width="9" style="31"/>
    <col min="16375" max="16384" width="9" style="31" customWidth="1"/>
  </cols>
  <sheetData>
    <row r="1" spans="1:21">
      <c r="A1" s="1151" t="s">
        <v>1659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51"/>
      <c r="S1" s="1151"/>
      <c r="T1" s="1151"/>
      <c r="U1" s="1151"/>
    </row>
    <row r="2" spans="1:21">
      <c r="A2" s="33" t="s">
        <v>1536</v>
      </c>
      <c r="B2" s="33"/>
      <c r="C2" s="33"/>
      <c r="D2" s="33"/>
      <c r="E2" s="222"/>
    </row>
    <row r="3" spans="1:21">
      <c r="A3" s="1152" t="s">
        <v>1543</v>
      </c>
      <c r="B3" s="1152"/>
      <c r="C3" s="1152"/>
      <c r="D3" s="1152"/>
      <c r="E3" s="222"/>
    </row>
    <row r="4" spans="1:21">
      <c r="A4" s="222" t="s">
        <v>1545</v>
      </c>
      <c r="B4" s="222"/>
      <c r="C4" s="222"/>
      <c r="D4" s="222"/>
      <c r="E4" s="222"/>
    </row>
    <row r="5" spans="1:21">
      <c r="A5" s="220" t="s">
        <v>1544</v>
      </c>
      <c r="B5" s="220"/>
      <c r="C5" s="220"/>
      <c r="D5" s="220"/>
      <c r="E5" s="222"/>
    </row>
    <row r="6" spans="1:21" s="58" customFormat="1" ht="18.75">
      <c r="A6" s="1146" t="s">
        <v>44</v>
      </c>
      <c r="B6" s="1150" t="s">
        <v>45</v>
      </c>
      <c r="C6" s="1150" t="s">
        <v>46</v>
      </c>
      <c r="D6" s="1150" t="s">
        <v>47</v>
      </c>
      <c r="E6" s="1150" t="s">
        <v>48</v>
      </c>
      <c r="F6" s="1150"/>
      <c r="G6" s="1150"/>
      <c r="H6" s="1150" t="s">
        <v>1656</v>
      </c>
      <c r="I6" s="1154" t="s">
        <v>50</v>
      </c>
      <c r="J6" s="1154"/>
      <c r="K6" s="1154"/>
      <c r="L6" s="1154"/>
      <c r="M6" s="1154"/>
      <c r="N6" s="1154"/>
      <c r="O6" s="1154"/>
      <c r="P6" s="1154"/>
      <c r="Q6" s="1154"/>
      <c r="R6" s="1154"/>
      <c r="S6" s="1154"/>
      <c r="T6" s="1154"/>
      <c r="U6" s="1146" t="s">
        <v>153</v>
      </c>
    </row>
    <row r="7" spans="1:21" s="58" customFormat="1" ht="18.75">
      <c r="A7" s="1153"/>
      <c r="B7" s="1150"/>
      <c r="C7" s="1150"/>
      <c r="D7" s="1150"/>
      <c r="E7" s="1146" t="s">
        <v>52</v>
      </c>
      <c r="F7" s="1148" t="s">
        <v>1455</v>
      </c>
      <c r="G7" s="1150" t="s">
        <v>54</v>
      </c>
      <c r="H7" s="1150"/>
      <c r="I7" s="1140" t="s">
        <v>55</v>
      </c>
      <c r="J7" s="1140" t="s">
        <v>56</v>
      </c>
      <c r="K7" s="1140" t="s">
        <v>57</v>
      </c>
      <c r="L7" s="1140" t="s">
        <v>58</v>
      </c>
      <c r="M7" s="1140" t="s">
        <v>59</v>
      </c>
      <c r="N7" s="1140" t="s">
        <v>60</v>
      </c>
      <c r="O7" s="1140" t="s">
        <v>61</v>
      </c>
      <c r="P7" s="1140" t="s">
        <v>62</v>
      </c>
      <c r="Q7" s="1140" t="s">
        <v>63</v>
      </c>
      <c r="R7" s="1140" t="s">
        <v>64</v>
      </c>
      <c r="S7" s="1140" t="s">
        <v>65</v>
      </c>
      <c r="T7" s="1140" t="s">
        <v>66</v>
      </c>
      <c r="U7" s="1153"/>
    </row>
    <row r="8" spans="1:21" s="58" customFormat="1" ht="18.75">
      <c r="A8" s="1147"/>
      <c r="B8" s="1150"/>
      <c r="C8" s="1150"/>
      <c r="D8" s="1150"/>
      <c r="E8" s="1147"/>
      <c r="F8" s="1149"/>
      <c r="G8" s="1150"/>
      <c r="H8" s="1150"/>
      <c r="I8" s="1141"/>
      <c r="J8" s="1141"/>
      <c r="K8" s="1141"/>
      <c r="L8" s="1141"/>
      <c r="M8" s="1141"/>
      <c r="N8" s="1141"/>
      <c r="O8" s="1141"/>
      <c r="P8" s="1141"/>
      <c r="Q8" s="1141"/>
      <c r="R8" s="1141"/>
      <c r="S8" s="1141"/>
      <c r="T8" s="1141"/>
      <c r="U8" s="1147"/>
    </row>
    <row r="9" spans="1:21" s="58" customFormat="1" ht="18.75" customHeight="1">
      <c r="A9" s="1142" t="s">
        <v>1593</v>
      </c>
      <c r="B9" s="299"/>
      <c r="C9" s="1104"/>
      <c r="D9" s="299"/>
      <c r="E9" s="60" t="s">
        <v>1546</v>
      </c>
      <c r="F9" s="995"/>
      <c r="G9" s="1144"/>
      <c r="H9" s="1002"/>
      <c r="I9" s="717"/>
      <c r="J9" s="717"/>
      <c r="K9" s="996"/>
      <c r="L9" s="717"/>
      <c r="M9" s="996"/>
      <c r="N9" s="717"/>
      <c r="O9" s="717"/>
      <c r="P9" s="717"/>
      <c r="Q9" s="996"/>
      <c r="R9" s="717"/>
      <c r="S9" s="996"/>
      <c r="T9" s="717"/>
      <c r="U9" s="1145"/>
    </row>
    <row r="10" spans="1:21" s="58" customFormat="1" ht="18.75">
      <c r="A10" s="1143"/>
      <c r="B10" s="309"/>
      <c r="C10" s="764"/>
      <c r="D10" s="309"/>
      <c r="E10" s="226" t="s">
        <v>1547</v>
      </c>
      <c r="F10" s="995"/>
      <c r="G10" s="1138"/>
      <c r="H10" s="764"/>
      <c r="I10" s="71"/>
      <c r="J10" s="71"/>
      <c r="K10" s="997"/>
      <c r="L10" s="71"/>
      <c r="M10" s="997"/>
      <c r="N10" s="71"/>
      <c r="O10" s="71"/>
      <c r="P10" s="71"/>
      <c r="Q10" s="997"/>
      <c r="R10" s="71"/>
      <c r="S10" s="997"/>
      <c r="T10" s="71"/>
      <c r="U10" s="1139"/>
    </row>
    <row r="11" spans="1:21" s="58" customFormat="1" ht="18.75">
      <c r="A11" s="1143"/>
      <c r="B11" s="309"/>
      <c r="C11" s="764"/>
      <c r="D11" s="309"/>
      <c r="E11" s="225" t="s">
        <v>1549</v>
      </c>
      <c r="F11" s="995"/>
      <c r="G11" s="1138"/>
      <c r="H11" s="764"/>
      <c r="I11" s="71"/>
      <c r="J11" s="71"/>
      <c r="K11" s="997"/>
      <c r="L11" s="71"/>
      <c r="M11" s="997"/>
      <c r="N11" s="71"/>
      <c r="O11" s="71"/>
      <c r="P11" s="71"/>
      <c r="Q11" s="997"/>
      <c r="R11" s="71"/>
      <c r="S11" s="997"/>
      <c r="T11" s="71"/>
      <c r="U11" s="1139"/>
    </row>
    <row r="12" spans="1:21" s="58" customFormat="1" ht="18.75">
      <c r="A12" s="1143"/>
      <c r="B12" s="309"/>
      <c r="C12" s="764"/>
      <c r="D12" s="309"/>
      <c r="E12" s="225" t="s">
        <v>1550</v>
      </c>
      <c r="F12" s="995"/>
      <c r="G12" s="1138"/>
      <c r="H12" s="764"/>
      <c r="I12" s="71"/>
      <c r="J12" s="71"/>
      <c r="K12" s="997"/>
      <c r="L12" s="71"/>
      <c r="M12" s="997"/>
      <c r="N12" s="71"/>
      <c r="O12" s="71"/>
      <c r="P12" s="71"/>
      <c r="Q12" s="997"/>
      <c r="R12" s="71"/>
      <c r="S12" s="997"/>
      <c r="T12" s="71"/>
      <c r="U12" s="1096"/>
    </row>
    <row r="13" spans="1:21" s="58" customFormat="1" ht="18.75">
      <c r="A13" s="1143"/>
      <c r="B13" s="309"/>
      <c r="C13" s="764"/>
      <c r="D13" s="309"/>
      <c r="E13" s="225" t="s">
        <v>1551</v>
      </c>
      <c r="F13" s="995"/>
      <c r="G13" s="1138"/>
      <c r="H13" s="1099"/>
      <c r="I13" s="71"/>
      <c r="J13" s="71"/>
      <c r="K13" s="997"/>
      <c r="L13" s="71"/>
      <c r="M13" s="997"/>
      <c r="N13" s="71"/>
      <c r="O13" s="1102"/>
      <c r="P13" s="1102"/>
      <c r="Q13" s="1079"/>
      <c r="R13" s="1102"/>
      <c r="S13" s="1079"/>
      <c r="T13" s="1102"/>
      <c r="U13" s="990"/>
    </row>
    <row r="14" spans="1:21" s="58" customFormat="1" ht="18.75">
      <c r="A14" s="1143"/>
      <c r="B14" s="309"/>
      <c r="C14" s="764"/>
      <c r="D14" s="309"/>
      <c r="E14" s="225" t="s">
        <v>1599</v>
      </c>
      <c r="F14" s="995"/>
      <c r="G14" s="1138"/>
      <c r="H14" s="1099"/>
      <c r="I14" s="71"/>
      <c r="J14" s="71"/>
      <c r="K14" s="997"/>
      <c r="L14" s="71"/>
      <c r="M14" s="997"/>
      <c r="N14" s="71"/>
      <c r="O14" s="1102"/>
      <c r="P14" s="1102"/>
      <c r="Q14" s="1079"/>
      <c r="R14" s="1102"/>
      <c r="S14" s="1079"/>
      <c r="T14" s="1102"/>
      <c r="U14" s="990"/>
    </row>
    <row r="15" spans="1:21" s="58" customFormat="1" ht="18.75">
      <c r="A15" s="1143"/>
      <c r="B15" s="309"/>
      <c r="C15" s="764"/>
      <c r="D15" s="309"/>
      <c r="E15" s="225" t="s">
        <v>1552</v>
      </c>
      <c r="F15" s="995"/>
      <c r="G15" s="1138"/>
      <c r="H15" s="1099"/>
      <c r="I15" s="71"/>
      <c r="J15" s="71"/>
      <c r="K15" s="997"/>
      <c r="L15" s="71"/>
      <c r="M15" s="997"/>
      <c r="N15" s="71"/>
      <c r="O15" s="1102"/>
      <c r="P15" s="1102"/>
      <c r="Q15" s="1079"/>
      <c r="R15" s="1102"/>
      <c r="S15" s="1079"/>
      <c r="T15" s="1102"/>
      <c r="U15" s="990"/>
    </row>
    <row r="16" spans="1:21" s="58" customFormat="1" ht="18.75">
      <c r="A16" s="1143"/>
      <c r="B16" s="309"/>
      <c r="C16" s="764"/>
      <c r="D16" s="309"/>
      <c r="E16" s="226" t="s">
        <v>1553</v>
      </c>
      <c r="F16" s="995"/>
      <c r="G16" s="1098"/>
      <c r="H16" s="1099"/>
      <c r="I16" s="71"/>
      <c r="J16" s="71"/>
      <c r="K16" s="997"/>
      <c r="L16" s="71"/>
      <c r="M16" s="997"/>
      <c r="N16" s="71"/>
      <c r="O16" s="1102"/>
      <c r="P16" s="1102"/>
      <c r="Q16" s="1079"/>
      <c r="R16" s="1102"/>
      <c r="S16" s="1079"/>
      <c r="T16" s="1102"/>
      <c r="U16" s="990"/>
    </row>
    <row r="17" spans="1:21" s="58" customFormat="1" ht="18.75">
      <c r="A17" s="1143"/>
      <c r="B17" s="309"/>
      <c r="C17" s="764"/>
      <c r="D17" s="309"/>
      <c r="E17" s="225" t="s">
        <v>1554</v>
      </c>
      <c r="F17" s="995"/>
      <c r="G17" s="1098"/>
      <c r="H17" s="1099"/>
      <c r="I17" s="71"/>
      <c r="J17" s="71"/>
      <c r="K17" s="997"/>
      <c r="L17" s="71"/>
      <c r="M17" s="997"/>
      <c r="N17" s="71"/>
      <c r="O17" s="1102"/>
      <c r="P17" s="1102"/>
      <c r="Q17" s="1079"/>
      <c r="R17" s="1102"/>
      <c r="S17" s="1079"/>
      <c r="T17" s="1102"/>
      <c r="U17" s="990"/>
    </row>
    <row r="18" spans="1:21" s="58" customFormat="1" ht="18.75">
      <c r="A18" s="1143"/>
      <c r="B18" s="309"/>
      <c r="C18" s="764"/>
      <c r="D18" s="309"/>
      <c r="E18" s="66" t="s">
        <v>1555</v>
      </c>
      <c r="F18" s="995"/>
      <c r="G18" s="1098"/>
      <c r="H18" s="1099"/>
      <c r="I18" s="71"/>
      <c r="J18" s="71"/>
      <c r="K18" s="997"/>
      <c r="L18" s="71"/>
      <c r="M18" s="997"/>
      <c r="N18" s="71"/>
      <c r="O18" s="1102"/>
      <c r="P18" s="1102"/>
      <c r="Q18" s="1079"/>
      <c r="R18" s="1102"/>
      <c r="S18" s="1079"/>
      <c r="T18" s="1102"/>
      <c r="U18" s="990"/>
    </row>
    <row r="19" spans="1:21" s="58" customFormat="1" ht="18.75">
      <c r="A19" s="1143"/>
      <c r="B19" s="309"/>
      <c r="C19" s="764"/>
      <c r="D19" s="309"/>
      <c r="E19" s="66" t="s">
        <v>1556</v>
      </c>
      <c r="F19" s="995"/>
      <c r="G19" s="1098"/>
      <c r="H19" s="1099"/>
      <c r="I19" s="71"/>
      <c r="J19" s="71"/>
      <c r="K19" s="997"/>
      <c r="L19" s="71"/>
      <c r="M19" s="997"/>
      <c r="N19" s="71"/>
      <c r="O19" s="1102"/>
      <c r="P19" s="1102"/>
      <c r="Q19" s="1079"/>
      <c r="R19" s="1102"/>
      <c r="S19" s="1079"/>
      <c r="T19" s="1102"/>
      <c r="U19" s="990"/>
    </row>
    <row r="20" spans="1:21" s="58" customFormat="1" ht="18.75">
      <c r="A20" s="1143"/>
      <c r="B20" s="309"/>
      <c r="C20" s="764"/>
      <c r="D20" s="309"/>
      <c r="E20" s="226" t="s">
        <v>1557</v>
      </c>
      <c r="F20" s="995"/>
      <c r="G20" s="1098"/>
      <c r="H20" s="1099"/>
      <c r="I20" s="71"/>
      <c r="J20" s="71"/>
      <c r="K20" s="997"/>
      <c r="L20" s="71"/>
      <c r="M20" s="997"/>
      <c r="N20" s="71"/>
      <c r="O20" s="1102"/>
      <c r="P20" s="1102"/>
      <c r="Q20" s="1079"/>
      <c r="R20" s="1102"/>
      <c r="S20" s="1079"/>
      <c r="T20" s="1102"/>
      <c r="U20" s="990"/>
    </row>
    <row r="21" spans="1:21" s="58" customFormat="1" ht="18.75">
      <c r="A21" s="1143"/>
      <c r="B21" s="309"/>
      <c r="C21" s="764"/>
      <c r="D21" s="309"/>
      <c r="E21" s="225" t="s">
        <v>1626</v>
      </c>
      <c r="F21" s="995"/>
      <c r="G21" s="1098"/>
      <c r="H21" s="1099"/>
      <c r="I21" s="71"/>
      <c r="J21" s="71"/>
      <c r="K21" s="997"/>
      <c r="L21" s="71"/>
      <c r="M21" s="997"/>
      <c r="N21" s="71"/>
      <c r="O21" s="1102"/>
      <c r="P21" s="1102"/>
      <c r="Q21" s="1079"/>
      <c r="R21" s="1102"/>
      <c r="S21" s="1079"/>
      <c r="T21" s="1102"/>
      <c r="U21" s="990"/>
    </row>
    <row r="22" spans="1:21" s="58" customFormat="1" ht="18.75">
      <c r="A22" s="1143"/>
      <c r="B22" s="309"/>
      <c r="C22" s="764"/>
      <c r="D22" s="309"/>
      <c r="E22" s="225" t="s">
        <v>1559</v>
      </c>
      <c r="F22" s="995"/>
      <c r="G22" s="1098"/>
      <c r="H22" s="1099"/>
      <c r="I22" s="71"/>
      <c r="J22" s="71"/>
      <c r="K22" s="997"/>
      <c r="L22" s="71"/>
      <c r="M22" s="997"/>
      <c r="N22" s="71"/>
      <c r="O22" s="1102"/>
      <c r="P22" s="1102"/>
      <c r="Q22" s="1079"/>
      <c r="R22" s="1102"/>
      <c r="S22" s="1079"/>
      <c r="T22" s="1102"/>
      <c r="U22" s="990"/>
    </row>
    <row r="23" spans="1:21" s="58" customFormat="1" ht="37.5">
      <c r="A23" s="706"/>
      <c r="B23" s="309"/>
      <c r="C23" s="764"/>
      <c r="D23" s="309"/>
      <c r="E23" s="706" t="s">
        <v>1561</v>
      </c>
      <c r="F23" s="1109"/>
      <c r="G23" s="1098"/>
      <c r="H23" s="1099"/>
      <c r="I23" s="71"/>
      <c r="J23" s="71"/>
      <c r="K23" s="997"/>
      <c r="L23" s="71"/>
      <c r="M23" s="997"/>
      <c r="N23" s="71"/>
      <c r="O23" s="1102"/>
      <c r="P23" s="1102"/>
      <c r="Q23" s="1079"/>
      <c r="R23" s="1102"/>
      <c r="S23" s="1079"/>
      <c r="T23" s="1102"/>
      <c r="U23" s="990"/>
    </row>
    <row r="24" spans="1:21" s="58" customFormat="1" ht="18.75">
      <c r="A24" s="706"/>
      <c r="B24" s="309"/>
      <c r="C24" s="764"/>
      <c r="D24" s="309"/>
      <c r="E24" s="991" t="s">
        <v>1065</v>
      </c>
      <c r="F24" s="1009"/>
      <c r="G24" s="1000"/>
      <c r="H24" s="1000"/>
      <c r="I24" s="1110"/>
      <c r="J24" s="1110"/>
      <c r="K24" s="1110"/>
      <c r="L24" s="1110"/>
      <c r="M24" s="1110"/>
      <c r="N24" s="1110"/>
      <c r="O24" s="1008"/>
      <c r="P24" s="1008"/>
      <c r="Q24" s="1008"/>
      <c r="R24" s="1008"/>
      <c r="S24" s="1008"/>
      <c r="T24" s="1008"/>
      <c r="U24" s="1000"/>
    </row>
    <row r="25" spans="1:21" s="58" customFormat="1" ht="18.75" customHeight="1">
      <c r="A25" s="1136" t="s">
        <v>1594</v>
      </c>
      <c r="B25" s="299"/>
      <c r="C25" s="1104"/>
      <c r="D25" s="299"/>
      <c r="E25" s="64" t="s">
        <v>1562</v>
      </c>
      <c r="F25" s="1105"/>
      <c r="G25" s="1138"/>
      <c r="H25" s="1106"/>
      <c r="I25" s="71"/>
      <c r="J25" s="71"/>
      <c r="K25" s="997"/>
      <c r="L25" s="71"/>
      <c r="M25" s="997"/>
      <c r="N25" s="71"/>
      <c r="O25" s="71"/>
      <c r="P25" s="71"/>
      <c r="Q25" s="997"/>
      <c r="R25" s="71"/>
      <c r="S25" s="997"/>
      <c r="T25" s="71"/>
      <c r="U25" s="1139"/>
    </row>
    <row r="26" spans="1:21" s="58" customFormat="1" ht="18.75">
      <c r="A26" s="1137"/>
      <c r="B26" s="309"/>
      <c r="C26" s="764"/>
      <c r="D26" s="309"/>
      <c r="E26" s="226" t="s">
        <v>1547</v>
      </c>
      <c r="F26" s="995"/>
      <c r="G26" s="1138"/>
      <c r="H26" s="764"/>
      <c r="I26" s="71"/>
      <c r="J26" s="71"/>
      <c r="K26" s="997"/>
      <c r="L26" s="71"/>
      <c r="M26" s="997"/>
      <c r="N26" s="71"/>
      <c r="O26" s="71"/>
      <c r="P26" s="71"/>
      <c r="Q26" s="997"/>
      <c r="R26" s="71"/>
      <c r="S26" s="997"/>
      <c r="T26" s="71"/>
      <c r="U26" s="1139"/>
    </row>
    <row r="27" spans="1:21" s="58" customFormat="1" ht="18.75">
      <c r="A27" s="1137"/>
      <c r="B27" s="309"/>
      <c r="C27" s="764"/>
      <c r="D27" s="309"/>
      <c r="E27" s="225" t="s">
        <v>1549</v>
      </c>
      <c r="F27" s="995"/>
      <c r="G27" s="1138"/>
      <c r="H27" s="764"/>
      <c r="I27" s="71"/>
      <c r="J27" s="71"/>
      <c r="K27" s="997"/>
      <c r="L27" s="71"/>
      <c r="M27" s="997"/>
      <c r="N27" s="71"/>
      <c r="O27" s="71"/>
      <c r="P27" s="71"/>
      <c r="Q27" s="997"/>
      <c r="R27" s="71"/>
      <c r="S27" s="997"/>
      <c r="T27" s="71"/>
      <c r="U27" s="1139"/>
    </row>
    <row r="28" spans="1:21" s="58" customFormat="1" ht="18.75">
      <c r="A28" s="1137"/>
      <c r="B28" s="309"/>
      <c r="C28" s="764"/>
      <c r="D28" s="309"/>
      <c r="E28" s="225" t="s">
        <v>1550</v>
      </c>
      <c r="F28" s="995"/>
      <c r="G28" s="1138"/>
      <c r="H28" s="764"/>
      <c r="I28" s="71"/>
      <c r="J28" s="71"/>
      <c r="K28" s="997"/>
      <c r="L28" s="71"/>
      <c r="M28" s="997"/>
      <c r="N28" s="71"/>
      <c r="O28" s="71"/>
      <c r="P28" s="71"/>
      <c r="Q28" s="997"/>
      <c r="R28" s="71"/>
      <c r="S28" s="997"/>
      <c r="T28" s="71"/>
      <c r="U28" s="1096"/>
    </row>
    <row r="29" spans="1:21" s="58" customFormat="1" ht="18.75">
      <c r="A29" s="1137"/>
      <c r="B29" s="309"/>
      <c r="C29" s="764"/>
      <c r="D29" s="309"/>
      <c r="E29" s="225" t="s">
        <v>1551</v>
      </c>
      <c r="F29" s="995"/>
      <c r="G29" s="1138"/>
      <c r="H29" s="1099"/>
      <c r="I29" s="71"/>
      <c r="J29" s="71"/>
      <c r="K29" s="997"/>
      <c r="L29" s="71"/>
      <c r="M29" s="997"/>
      <c r="N29" s="71"/>
      <c r="O29" s="1102"/>
      <c r="P29" s="1102"/>
      <c r="Q29" s="1079"/>
      <c r="R29" s="1102"/>
      <c r="S29" s="1079"/>
      <c r="T29" s="1102"/>
      <c r="U29" s="990"/>
    </row>
    <row r="30" spans="1:21" s="58" customFormat="1" ht="18.75">
      <c r="A30" s="1137"/>
      <c r="B30" s="309"/>
      <c r="C30" s="764"/>
      <c r="D30" s="309"/>
      <c r="E30" s="225" t="s">
        <v>1600</v>
      </c>
      <c r="F30" s="995"/>
      <c r="G30" s="1138"/>
      <c r="H30" s="1099"/>
      <c r="I30" s="71"/>
      <c r="J30" s="71"/>
      <c r="K30" s="997"/>
      <c r="L30" s="71"/>
      <c r="M30" s="997"/>
      <c r="N30" s="71"/>
      <c r="O30" s="1102"/>
      <c r="P30" s="1102"/>
      <c r="Q30" s="1079"/>
      <c r="R30" s="1102"/>
      <c r="S30" s="1079"/>
      <c r="T30" s="1102"/>
      <c r="U30" s="990"/>
    </row>
    <row r="31" spans="1:21" s="58" customFormat="1" ht="18.75">
      <c r="A31" s="1137"/>
      <c r="B31" s="309"/>
      <c r="C31" s="764"/>
      <c r="D31" s="309"/>
      <c r="E31" s="225" t="s">
        <v>1552</v>
      </c>
      <c r="F31" s="995"/>
      <c r="G31" s="1138"/>
      <c r="H31" s="1099"/>
      <c r="I31" s="71"/>
      <c r="J31" s="71"/>
      <c r="K31" s="997"/>
      <c r="L31" s="71"/>
      <c r="M31" s="997"/>
      <c r="N31" s="71"/>
      <c r="O31" s="1102"/>
      <c r="P31" s="1102"/>
      <c r="Q31" s="1079"/>
      <c r="R31" s="1102"/>
      <c r="S31" s="1079"/>
      <c r="T31" s="1102"/>
      <c r="U31" s="990"/>
    </row>
    <row r="32" spans="1:21" s="58" customFormat="1" ht="18.75">
      <c r="A32" s="1137"/>
      <c r="B32" s="309"/>
      <c r="C32" s="764"/>
      <c r="D32" s="309"/>
      <c r="E32" s="226" t="s">
        <v>1553</v>
      </c>
      <c r="F32" s="995"/>
      <c r="G32" s="1098"/>
      <c r="H32" s="1099"/>
      <c r="I32" s="71"/>
      <c r="J32" s="71"/>
      <c r="K32" s="997"/>
      <c r="L32" s="71"/>
      <c r="M32" s="997"/>
      <c r="N32" s="71"/>
      <c r="O32" s="1102"/>
      <c r="P32" s="1102"/>
      <c r="Q32" s="1079"/>
      <c r="R32" s="1102"/>
      <c r="S32" s="1079"/>
      <c r="T32" s="1102"/>
      <c r="U32" s="990"/>
    </row>
    <row r="33" spans="1:21" s="58" customFormat="1" ht="18.75">
      <c r="A33" s="1137"/>
      <c r="B33" s="309"/>
      <c r="C33" s="764"/>
      <c r="D33" s="309"/>
      <c r="E33" s="225" t="s">
        <v>1554</v>
      </c>
      <c r="F33" s="995"/>
      <c r="G33" s="1098"/>
      <c r="H33" s="1099"/>
      <c r="I33" s="71"/>
      <c r="J33" s="71"/>
      <c r="K33" s="997"/>
      <c r="L33" s="71"/>
      <c r="M33" s="997"/>
      <c r="N33" s="71"/>
      <c r="O33" s="1102"/>
      <c r="P33" s="1102"/>
      <c r="Q33" s="1079"/>
      <c r="R33" s="1102"/>
      <c r="S33" s="1079"/>
      <c r="T33" s="1102"/>
      <c r="U33" s="990"/>
    </row>
    <row r="34" spans="1:21" s="58" customFormat="1" ht="18.75">
      <c r="A34" s="309"/>
      <c r="B34" s="309"/>
      <c r="C34" s="764"/>
      <c r="D34" s="309"/>
      <c r="E34" s="66" t="s">
        <v>1555</v>
      </c>
      <c r="F34" s="995"/>
      <c r="G34" s="1098"/>
      <c r="H34" s="1099"/>
      <c r="I34" s="71"/>
      <c r="J34" s="71"/>
      <c r="K34" s="997"/>
      <c r="L34" s="71"/>
      <c r="M34" s="997"/>
      <c r="N34" s="71"/>
      <c r="O34" s="1102"/>
      <c r="P34" s="1102"/>
      <c r="Q34" s="1079"/>
      <c r="R34" s="1102"/>
      <c r="S34" s="1079"/>
      <c r="T34" s="1102"/>
      <c r="U34" s="990"/>
    </row>
    <row r="35" spans="1:21" s="58" customFormat="1" ht="18.75">
      <c r="A35" s="309"/>
      <c r="B35" s="309"/>
      <c r="C35" s="764"/>
      <c r="D35" s="309"/>
      <c r="E35" s="66" t="s">
        <v>1556</v>
      </c>
      <c r="F35" s="995"/>
      <c r="G35" s="1098"/>
      <c r="H35" s="1099"/>
      <c r="I35" s="71"/>
      <c r="J35" s="71"/>
      <c r="K35" s="997"/>
      <c r="L35" s="71"/>
      <c r="M35" s="997"/>
      <c r="N35" s="71"/>
      <c r="O35" s="1102"/>
      <c r="P35" s="1102"/>
      <c r="Q35" s="1079"/>
      <c r="R35" s="1102"/>
      <c r="S35" s="1079"/>
      <c r="T35" s="1102"/>
      <c r="U35" s="990"/>
    </row>
    <row r="36" spans="1:21" s="58" customFormat="1" ht="18.75">
      <c r="A36" s="309"/>
      <c r="B36" s="309"/>
      <c r="C36" s="764"/>
      <c r="D36" s="309"/>
      <c r="E36" s="226" t="s">
        <v>1557</v>
      </c>
      <c r="F36" s="995"/>
      <c r="G36" s="1098"/>
      <c r="H36" s="1099"/>
      <c r="I36" s="71"/>
      <c r="J36" s="71"/>
      <c r="K36" s="997"/>
      <c r="L36" s="71"/>
      <c r="M36" s="997"/>
      <c r="N36" s="71"/>
      <c r="O36" s="1102"/>
      <c r="P36" s="1102"/>
      <c r="Q36" s="1079"/>
      <c r="R36" s="1102"/>
      <c r="S36" s="1079"/>
      <c r="T36" s="1102"/>
      <c r="U36" s="990"/>
    </row>
    <row r="37" spans="1:21" s="58" customFormat="1" ht="18.75">
      <c r="A37" s="309"/>
      <c r="B37" s="309"/>
      <c r="C37" s="764"/>
      <c r="D37" s="309"/>
      <c r="E37" s="225" t="s">
        <v>1625</v>
      </c>
      <c r="F37" s="995"/>
      <c r="G37" s="1098"/>
      <c r="H37" s="1099"/>
      <c r="I37" s="71"/>
      <c r="J37" s="71"/>
      <c r="K37" s="997"/>
      <c r="L37" s="71"/>
      <c r="M37" s="997"/>
      <c r="N37" s="71"/>
      <c r="O37" s="1102"/>
      <c r="P37" s="1102"/>
      <c r="Q37" s="1079"/>
      <c r="R37" s="1102"/>
      <c r="S37" s="1079"/>
      <c r="T37" s="1102"/>
      <c r="U37" s="990"/>
    </row>
    <row r="38" spans="1:21" s="58" customFormat="1" ht="18.75">
      <c r="A38" s="309"/>
      <c r="B38" s="309"/>
      <c r="C38" s="764"/>
      <c r="D38" s="309"/>
      <c r="E38" s="225" t="s">
        <v>1559</v>
      </c>
      <c r="F38" s="995"/>
      <c r="G38" s="1098"/>
      <c r="H38" s="1099"/>
      <c r="I38" s="71"/>
      <c r="J38" s="71"/>
      <c r="K38" s="997"/>
      <c r="L38" s="71"/>
      <c r="M38" s="997"/>
      <c r="N38" s="71"/>
      <c r="O38" s="1102"/>
      <c r="P38" s="1102"/>
      <c r="Q38" s="1079"/>
      <c r="R38" s="1102"/>
      <c r="S38" s="1079"/>
      <c r="T38" s="1102"/>
      <c r="U38" s="990"/>
    </row>
    <row r="39" spans="1:21" s="58" customFormat="1" ht="18.75">
      <c r="A39" s="309"/>
      <c r="B39" s="309"/>
      <c r="C39" s="764"/>
      <c r="D39" s="309"/>
      <c r="E39" s="226" t="s">
        <v>1560</v>
      </c>
      <c r="F39" s="995"/>
      <c r="G39" s="1098"/>
      <c r="H39" s="1099"/>
      <c r="I39" s="71"/>
      <c r="J39" s="71"/>
      <c r="K39" s="997"/>
      <c r="L39" s="71"/>
      <c r="M39" s="997"/>
      <c r="N39" s="71"/>
      <c r="O39" s="1102"/>
      <c r="P39" s="1102"/>
      <c r="Q39" s="1079"/>
      <c r="R39" s="1102"/>
      <c r="S39" s="1079"/>
      <c r="T39" s="1102"/>
      <c r="U39" s="990"/>
    </row>
    <row r="40" spans="1:21" s="58" customFormat="1" ht="18.75">
      <c r="A40" s="707"/>
      <c r="B40" s="309"/>
      <c r="C40" s="764"/>
      <c r="D40" s="309"/>
      <c r="E40" s="226" t="s">
        <v>1628</v>
      </c>
      <c r="F40" s="995"/>
      <c r="G40" s="468"/>
      <c r="H40" s="1107"/>
      <c r="I40" s="718"/>
      <c r="J40" s="718"/>
      <c r="K40" s="998"/>
      <c r="L40" s="718"/>
      <c r="M40" s="998"/>
      <c r="N40" s="718"/>
      <c r="O40" s="1101"/>
      <c r="P40" s="1101"/>
      <c r="Q40" s="1080"/>
      <c r="R40" s="1101"/>
      <c r="S40" s="1080"/>
      <c r="T40" s="1101"/>
      <c r="U40" s="1108"/>
    </row>
    <row r="41" spans="1:21" s="58" customFormat="1" ht="18.75">
      <c r="A41" s="766"/>
      <c r="B41" s="287"/>
      <c r="C41" s="766"/>
      <c r="D41" s="287"/>
      <c r="E41" s="61" t="s">
        <v>4</v>
      </c>
      <c r="F41" s="1009">
        <f>SUM(F9:F15)</f>
        <v>0</v>
      </c>
      <c r="G41" s="1000"/>
      <c r="H41" s="1000"/>
      <c r="I41" s="1013"/>
      <c r="J41" s="1013"/>
      <c r="K41" s="1013"/>
      <c r="L41" s="1013"/>
      <c r="M41" s="1013"/>
      <c r="N41" s="1013"/>
      <c r="O41" s="1001"/>
      <c r="P41" s="1001"/>
      <c r="Q41" s="1001"/>
      <c r="R41" s="1001"/>
      <c r="S41" s="1001"/>
      <c r="T41" s="1001"/>
      <c r="U41" s="1000"/>
    </row>
    <row r="42" spans="1:21" s="58" customFormat="1" ht="18.75">
      <c r="A42" s="1169" t="s">
        <v>1595</v>
      </c>
      <c r="B42" s="299"/>
      <c r="C42" s="1104"/>
      <c r="D42" s="299"/>
      <c r="E42" s="320" t="s">
        <v>1546</v>
      </c>
      <c r="F42" s="1105"/>
      <c r="G42" s="1138"/>
      <c r="H42" s="1106"/>
      <c r="I42" s="71"/>
      <c r="J42" s="71"/>
      <c r="K42" s="997"/>
      <c r="L42" s="71"/>
      <c r="M42" s="997"/>
      <c r="N42" s="71"/>
      <c r="O42" s="71"/>
      <c r="P42" s="71"/>
      <c r="Q42" s="997"/>
      <c r="R42" s="71"/>
      <c r="S42" s="997"/>
      <c r="T42" s="71"/>
      <c r="U42" s="1139"/>
    </row>
    <row r="43" spans="1:21" s="58" customFormat="1" ht="18.75">
      <c r="A43" s="1170"/>
      <c r="B43" s="309"/>
      <c r="C43" s="764"/>
      <c r="D43" s="309"/>
      <c r="E43" s="226" t="s">
        <v>1547</v>
      </c>
      <c r="F43" s="995"/>
      <c r="G43" s="1138"/>
      <c r="H43" s="764"/>
      <c r="I43" s="71"/>
      <c r="J43" s="71"/>
      <c r="K43" s="997"/>
      <c r="L43" s="71"/>
      <c r="M43" s="997"/>
      <c r="N43" s="71"/>
      <c r="O43" s="71"/>
      <c r="P43" s="71"/>
      <c r="Q43" s="997"/>
      <c r="R43" s="71"/>
      <c r="S43" s="997"/>
      <c r="T43" s="71"/>
      <c r="U43" s="1139"/>
    </row>
    <row r="44" spans="1:21" s="58" customFormat="1" ht="18.75">
      <c r="A44" s="1103"/>
      <c r="B44" s="309"/>
      <c r="C44" s="764"/>
      <c r="D44" s="309"/>
      <c r="E44" s="226" t="s">
        <v>1563</v>
      </c>
      <c r="F44" s="995"/>
      <c r="G44" s="1138"/>
      <c r="H44" s="764"/>
      <c r="I44" s="71"/>
      <c r="J44" s="71"/>
      <c r="K44" s="997"/>
      <c r="L44" s="71"/>
      <c r="M44" s="997"/>
      <c r="N44" s="71"/>
      <c r="O44" s="71"/>
      <c r="P44" s="71"/>
      <c r="Q44" s="997"/>
      <c r="R44" s="71"/>
      <c r="S44" s="997"/>
      <c r="T44" s="71"/>
      <c r="U44" s="1139"/>
    </row>
    <row r="45" spans="1:21" s="58" customFormat="1" ht="18.75">
      <c r="A45" s="309"/>
      <c r="B45" s="309"/>
      <c r="C45" s="764"/>
      <c r="D45" s="309"/>
      <c r="E45" s="225" t="s">
        <v>1548</v>
      </c>
      <c r="F45" s="995"/>
      <c r="G45" s="1138"/>
      <c r="H45" s="764"/>
      <c r="I45" s="71"/>
      <c r="J45" s="71"/>
      <c r="K45" s="997"/>
      <c r="L45" s="71"/>
      <c r="M45" s="997"/>
      <c r="N45" s="71"/>
      <c r="O45" s="71"/>
      <c r="P45" s="71"/>
      <c r="Q45" s="997"/>
      <c r="R45" s="71"/>
      <c r="S45" s="997"/>
      <c r="T45" s="71"/>
      <c r="U45" s="1139"/>
    </row>
    <row r="46" spans="1:21" s="58" customFormat="1" ht="18.75">
      <c r="A46" s="309"/>
      <c r="B46" s="309"/>
      <c r="C46" s="764"/>
      <c r="D46" s="309"/>
      <c r="E46" s="225" t="s">
        <v>1564</v>
      </c>
      <c r="F46" s="995"/>
      <c r="G46" s="1138"/>
      <c r="H46" s="764"/>
      <c r="I46" s="71"/>
      <c r="J46" s="71"/>
      <c r="K46" s="997"/>
      <c r="L46" s="71"/>
      <c r="M46" s="997"/>
      <c r="N46" s="71"/>
      <c r="O46" s="71"/>
      <c r="P46" s="71"/>
      <c r="Q46" s="997"/>
      <c r="R46" s="71"/>
      <c r="S46" s="997"/>
      <c r="T46" s="71"/>
      <c r="U46" s="1096"/>
    </row>
    <row r="47" spans="1:21" s="58" customFormat="1" ht="18.75">
      <c r="A47" s="309"/>
      <c r="B47" s="309"/>
      <c r="C47" s="764"/>
      <c r="D47" s="309"/>
      <c r="E47" s="225" t="s">
        <v>1565</v>
      </c>
      <c r="F47" s="995"/>
      <c r="G47" s="1138"/>
      <c r="H47" s="1099"/>
      <c r="I47" s="71"/>
      <c r="J47" s="71"/>
      <c r="K47" s="997"/>
      <c r="L47" s="71"/>
      <c r="M47" s="997"/>
      <c r="N47" s="71"/>
      <c r="O47" s="1102"/>
      <c r="P47" s="1102"/>
      <c r="Q47" s="1079"/>
      <c r="R47" s="1102"/>
      <c r="S47" s="1079"/>
      <c r="T47" s="1102"/>
      <c r="U47" s="990"/>
    </row>
    <row r="48" spans="1:21" s="58" customFormat="1" ht="18.75">
      <c r="A48" s="309"/>
      <c r="B48" s="309"/>
      <c r="C48" s="764"/>
      <c r="D48" s="309"/>
      <c r="E48" s="225" t="s">
        <v>1598</v>
      </c>
      <c r="F48" s="995"/>
      <c r="G48" s="1138"/>
      <c r="H48" s="1099"/>
      <c r="I48" s="71"/>
      <c r="J48" s="71"/>
      <c r="K48" s="997"/>
      <c r="L48" s="71"/>
      <c r="M48" s="997"/>
      <c r="N48" s="71"/>
      <c r="O48" s="1102"/>
      <c r="P48" s="1102"/>
      <c r="Q48" s="1079"/>
      <c r="R48" s="1102"/>
      <c r="S48" s="1079"/>
      <c r="T48" s="1102"/>
      <c r="U48" s="990"/>
    </row>
    <row r="49" spans="1:21" s="58" customFormat="1" ht="18.75">
      <c r="A49" s="309"/>
      <c r="B49" s="309"/>
      <c r="C49" s="764"/>
      <c r="D49" s="309"/>
      <c r="E49" s="225" t="s">
        <v>1566</v>
      </c>
      <c r="F49" s="995"/>
      <c r="G49" s="1138"/>
      <c r="H49" s="1099"/>
      <c r="I49" s="71"/>
      <c r="J49" s="71"/>
      <c r="K49" s="997"/>
      <c r="L49" s="71"/>
      <c r="M49" s="997"/>
      <c r="N49" s="71"/>
      <c r="O49" s="1102"/>
      <c r="P49" s="1102"/>
      <c r="Q49" s="1079"/>
      <c r="R49" s="1102"/>
      <c r="S49" s="1079"/>
      <c r="T49" s="1102"/>
      <c r="U49" s="990"/>
    </row>
    <row r="50" spans="1:21" s="58" customFormat="1" ht="18.75">
      <c r="A50" s="309"/>
      <c r="B50" s="309"/>
      <c r="C50" s="764"/>
      <c r="D50" s="309"/>
      <c r="E50" s="226" t="s">
        <v>1567</v>
      </c>
      <c r="F50" s="995"/>
      <c r="G50" s="1098"/>
      <c r="H50" s="1099"/>
      <c r="I50" s="71"/>
      <c r="J50" s="71"/>
      <c r="K50" s="997"/>
      <c r="L50" s="71"/>
      <c r="M50" s="997"/>
      <c r="N50" s="71"/>
      <c r="O50" s="1102"/>
      <c r="P50" s="1102"/>
      <c r="Q50" s="1079"/>
      <c r="R50" s="1102"/>
      <c r="S50" s="1079"/>
      <c r="T50" s="1102"/>
      <c r="U50" s="990"/>
    </row>
    <row r="51" spans="1:21" s="58" customFormat="1" ht="18.75">
      <c r="A51" s="309"/>
      <c r="B51" s="309"/>
      <c r="C51" s="764"/>
      <c r="D51" s="309"/>
      <c r="E51" s="225" t="s">
        <v>1568</v>
      </c>
      <c r="F51" s="995"/>
      <c r="G51" s="1098"/>
      <c r="H51" s="1099"/>
      <c r="I51" s="71"/>
      <c r="J51" s="71"/>
      <c r="K51" s="997"/>
      <c r="L51" s="71"/>
      <c r="M51" s="997"/>
      <c r="N51" s="71"/>
      <c r="O51" s="1102"/>
      <c r="P51" s="1102"/>
      <c r="Q51" s="1079"/>
      <c r="R51" s="1102"/>
      <c r="S51" s="1079"/>
      <c r="T51" s="1102"/>
      <c r="U51" s="990"/>
    </row>
    <row r="52" spans="1:21" s="58" customFormat="1" ht="18.75">
      <c r="A52" s="309"/>
      <c r="B52" s="309"/>
      <c r="C52" s="764"/>
      <c r="D52" s="309"/>
      <c r="E52" s="66" t="s">
        <v>1569</v>
      </c>
      <c r="F52" s="995"/>
      <c r="G52" s="1098"/>
      <c r="H52" s="1099"/>
      <c r="I52" s="71"/>
      <c r="J52" s="71"/>
      <c r="K52" s="997"/>
      <c r="L52" s="71"/>
      <c r="M52" s="997"/>
      <c r="N52" s="71"/>
      <c r="O52" s="1102"/>
      <c r="P52" s="1102"/>
      <c r="Q52" s="1079"/>
      <c r="R52" s="1102"/>
      <c r="S52" s="1079"/>
      <c r="T52" s="1102"/>
      <c r="U52" s="990"/>
    </row>
    <row r="53" spans="1:21" s="58" customFormat="1" ht="18.75">
      <c r="A53" s="309"/>
      <c r="B53" s="309"/>
      <c r="C53" s="764"/>
      <c r="D53" s="309"/>
      <c r="E53" s="66" t="s">
        <v>1570</v>
      </c>
      <c r="F53" s="995"/>
      <c r="G53" s="1098"/>
      <c r="H53" s="1099"/>
      <c r="I53" s="71"/>
      <c r="J53" s="71"/>
      <c r="K53" s="997"/>
      <c r="L53" s="71"/>
      <c r="M53" s="997"/>
      <c r="N53" s="71"/>
      <c r="O53" s="1102"/>
      <c r="P53" s="1102"/>
      <c r="Q53" s="1079"/>
      <c r="R53" s="1102"/>
      <c r="S53" s="1079"/>
      <c r="T53" s="1102"/>
      <c r="U53" s="990"/>
    </row>
    <row r="54" spans="1:21" s="58" customFormat="1" ht="18.75">
      <c r="A54" s="309"/>
      <c r="B54" s="309"/>
      <c r="C54" s="764"/>
      <c r="D54" s="309"/>
      <c r="E54" s="226" t="s">
        <v>1571</v>
      </c>
      <c r="F54" s="995"/>
      <c r="G54" s="1098"/>
      <c r="H54" s="1099"/>
      <c r="I54" s="71"/>
      <c r="J54" s="71"/>
      <c r="K54" s="997"/>
      <c r="L54" s="71"/>
      <c r="M54" s="997"/>
      <c r="N54" s="71"/>
      <c r="O54" s="1102"/>
      <c r="P54" s="1102"/>
      <c r="Q54" s="1079"/>
      <c r="R54" s="1102"/>
      <c r="S54" s="1079"/>
      <c r="T54" s="1102"/>
      <c r="U54" s="990"/>
    </row>
    <row r="55" spans="1:21" s="58" customFormat="1" ht="18.75">
      <c r="A55" s="309"/>
      <c r="B55" s="309"/>
      <c r="C55" s="764"/>
      <c r="D55" s="309"/>
      <c r="E55" s="225" t="s">
        <v>1624</v>
      </c>
      <c r="F55" s="995"/>
      <c r="G55" s="1098"/>
      <c r="H55" s="1099"/>
      <c r="I55" s="71"/>
      <c r="J55" s="71"/>
      <c r="K55" s="997"/>
      <c r="L55" s="71"/>
      <c r="M55" s="997"/>
      <c r="N55" s="71"/>
      <c r="O55" s="1102"/>
      <c r="P55" s="1102"/>
      <c r="Q55" s="1079"/>
      <c r="R55" s="1102"/>
      <c r="S55" s="1079"/>
      <c r="T55" s="1102"/>
      <c r="U55" s="990"/>
    </row>
    <row r="56" spans="1:21" s="58" customFormat="1" ht="18.75">
      <c r="A56" s="309"/>
      <c r="B56" s="309"/>
      <c r="C56" s="764"/>
      <c r="D56" s="309"/>
      <c r="E56" s="225" t="s">
        <v>1558</v>
      </c>
      <c r="F56" s="995"/>
      <c r="G56" s="1098"/>
      <c r="H56" s="1099"/>
      <c r="I56" s="71"/>
      <c r="J56" s="71"/>
      <c r="K56" s="997"/>
      <c r="L56" s="71"/>
      <c r="M56" s="997"/>
      <c r="N56" s="71"/>
      <c r="O56" s="1102"/>
      <c r="P56" s="1102"/>
      <c r="Q56" s="1079"/>
      <c r="R56" s="1102"/>
      <c r="S56" s="1079"/>
      <c r="T56" s="1102"/>
      <c r="U56" s="990"/>
    </row>
    <row r="57" spans="1:21" s="58" customFormat="1" ht="18.75">
      <c r="A57" s="309"/>
      <c r="B57" s="309"/>
      <c r="C57" s="764"/>
      <c r="D57" s="309"/>
      <c r="E57" s="226" t="s">
        <v>1572</v>
      </c>
      <c r="F57" s="995"/>
      <c r="G57" s="1098"/>
      <c r="H57" s="1099"/>
      <c r="I57" s="71"/>
      <c r="J57" s="71"/>
      <c r="K57" s="997"/>
      <c r="L57" s="71"/>
      <c r="M57" s="997"/>
      <c r="N57" s="71"/>
      <c r="O57" s="1102"/>
      <c r="P57" s="1102"/>
      <c r="Q57" s="1079"/>
      <c r="R57" s="1102"/>
      <c r="S57" s="1079"/>
      <c r="T57" s="1102"/>
      <c r="U57" s="990"/>
    </row>
    <row r="58" spans="1:21" s="58" customFormat="1" ht="18.75">
      <c r="A58" s="706"/>
      <c r="B58" s="309"/>
      <c r="C58" s="764"/>
      <c r="D58" s="309"/>
      <c r="E58" s="226" t="s">
        <v>1573</v>
      </c>
      <c r="F58" s="995"/>
      <c r="G58" s="1098"/>
      <c r="H58" s="1099"/>
      <c r="I58" s="71"/>
      <c r="J58" s="71"/>
      <c r="K58" s="997"/>
      <c r="L58" s="71"/>
      <c r="M58" s="997"/>
      <c r="N58" s="71"/>
      <c r="O58" s="1102"/>
      <c r="P58" s="1102"/>
      <c r="Q58" s="1079"/>
      <c r="R58" s="1102"/>
      <c r="S58" s="1079"/>
      <c r="T58" s="1102"/>
      <c r="U58" s="990"/>
    </row>
    <row r="59" spans="1:21" s="58" customFormat="1" ht="18.75">
      <c r="A59" s="706"/>
      <c r="B59" s="309"/>
      <c r="C59" s="764"/>
      <c r="D59" s="309"/>
      <c r="E59" s="320" t="s">
        <v>1582</v>
      </c>
      <c r="F59" s="995"/>
      <c r="G59" s="1098"/>
      <c r="H59" s="1099"/>
      <c r="I59" s="71"/>
      <c r="J59" s="71"/>
      <c r="K59" s="997"/>
      <c r="L59" s="71"/>
      <c r="M59" s="997"/>
      <c r="N59" s="71"/>
      <c r="O59" s="1102"/>
      <c r="P59" s="1102"/>
      <c r="Q59" s="1079"/>
      <c r="R59" s="1102"/>
      <c r="S59" s="1079"/>
      <c r="T59" s="1102"/>
      <c r="U59" s="990"/>
    </row>
    <row r="60" spans="1:21" s="58" customFormat="1">
      <c r="A60" s="65"/>
      <c r="B60" s="309"/>
      <c r="C60" s="764"/>
      <c r="D60" s="309"/>
      <c r="E60" s="320" t="s">
        <v>1574</v>
      </c>
      <c r="F60" s="1083"/>
      <c r="G60" s="1087"/>
      <c r="H60" s="1087"/>
      <c r="I60" s="1088"/>
      <c r="J60" s="1088"/>
      <c r="K60" s="1089"/>
      <c r="L60" s="1088"/>
      <c r="M60" s="1089"/>
      <c r="N60" s="1088"/>
      <c r="O60" s="1088"/>
      <c r="P60" s="1088"/>
      <c r="Q60" s="1089"/>
      <c r="R60" s="1088"/>
      <c r="S60" s="1089"/>
      <c r="T60" s="1088"/>
      <c r="U60" s="1087"/>
    </row>
    <row r="61" spans="1:21" s="58" customFormat="1">
      <c r="A61" s="1103"/>
      <c r="B61" s="309"/>
      <c r="C61" s="764"/>
      <c r="D61" s="309"/>
      <c r="E61" s="320" t="s">
        <v>1575</v>
      </c>
      <c r="F61" s="1083"/>
      <c r="G61" s="1087"/>
      <c r="H61" s="1087"/>
      <c r="I61" s="1088"/>
      <c r="J61" s="1088"/>
      <c r="K61" s="1089"/>
      <c r="L61" s="1088"/>
      <c r="M61" s="1089"/>
      <c r="N61" s="1088"/>
      <c r="O61" s="1088"/>
      <c r="P61" s="1088"/>
      <c r="Q61" s="1089"/>
      <c r="R61" s="1088"/>
      <c r="S61" s="1089"/>
      <c r="T61" s="1088"/>
      <c r="U61" s="1087"/>
    </row>
    <row r="62" spans="1:21">
      <c r="A62" s="1103"/>
      <c r="B62" s="309"/>
      <c r="C62" s="764"/>
      <c r="D62" s="309"/>
      <c r="E62" s="322" t="s">
        <v>1576</v>
      </c>
      <c r="F62" s="1083"/>
      <c r="G62" s="1087"/>
      <c r="H62" s="1087"/>
      <c r="I62" s="1088"/>
      <c r="J62" s="1088"/>
      <c r="K62" s="1089"/>
      <c r="L62" s="1088"/>
      <c r="M62" s="1089"/>
      <c r="N62" s="1088"/>
      <c r="O62" s="1088"/>
      <c r="P62" s="1088"/>
      <c r="Q62" s="1089"/>
      <c r="R62" s="1088"/>
      <c r="S62" s="1089"/>
      <c r="T62" s="1088"/>
      <c r="U62" s="1087"/>
    </row>
    <row r="63" spans="1:21" s="58" customFormat="1" ht="18.75">
      <c r="A63" s="706"/>
      <c r="B63" s="309"/>
      <c r="C63" s="764"/>
      <c r="D63" s="309"/>
      <c r="E63" s="226" t="s">
        <v>1627</v>
      </c>
      <c r="F63" s="995"/>
      <c r="G63" s="468"/>
      <c r="H63" s="1107"/>
      <c r="I63" s="718"/>
      <c r="J63" s="718"/>
      <c r="K63" s="998"/>
      <c r="L63" s="718"/>
      <c r="M63" s="998"/>
      <c r="N63" s="718"/>
      <c r="O63" s="1101"/>
      <c r="P63" s="1101"/>
      <c r="Q63" s="1080"/>
      <c r="R63" s="1101"/>
      <c r="S63" s="1080"/>
      <c r="T63" s="1101"/>
      <c r="U63" s="1108"/>
    </row>
    <row r="64" spans="1:21">
      <c r="A64" s="1081"/>
      <c r="B64" s="287"/>
      <c r="C64" s="287"/>
      <c r="D64" s="287"/>
      <c r="E64" s="1074" t="s">
        <v>1065</v>
      </c>
      <c r="F64" s="1009"/>
      <c r="G64" s="1000"/>
      <c r="H64" s="1000"/>
      <c r="I64" s="1110"/>
      <c r="J64" s="1110"/>
      <c r="K64" s="1110"/>
      <c r="L64" s="1110"/>
      <c r="M64" s="1110"/>
      <c r="N64" s="1110"/>
      <c r="O64" s="1008"/>
      <c r="P64" s="1008"/>
      <c r="Q64" s="1008"/>
      <c r="R64" s="1008"/>
      <c r="S64" s="1008"/>
      <c r="T64" s="1008"/>
      <c r="U64" s="1000"/>
    </row>
    <row r="65" spans="1:21" s="58" customFormat="1" ht="18.75">
      <c r="A65" s="1165" t="s">
        <v>1577</v>
      </c>
      <c r="B65" s="1142"/>
      <c r="C65" s="1172"/>
      <c r="D65" s="1160"/>
      <c r="E65" s="60" t="s">
        <v>1546</v>
      </c>
      <c r="F65" s="995"/>
      <c r="G65" s="1144"/>
      <c r="H65" s="1162"/>
      <c r="I65" s="716"/>
      <c r="J65" s="717"/>
      <c r="K65" s="999"/>
      <c r="L65" s="716"/>
      <c r="M65" s="999"/>
      <c r="N65" s="716"/>
      <c r="O65" s="716"/>
      <c r="P65" s="716"/>
      <c r="Q65" s="999"/>
      <c r="R65" s="716"/>
      <c r="S65" s="999"/>
      <c r="T65" s="716"/>
      <c r="U65" s="1144"/>
    </row>
    <row r="66" spans="1:21" s="58" customFormat="1" ht="18.75">
      <c r="A66" s="1143"/>
      <c r="B66" s="1143"/>
      <c r="C66" s="1173"/>
      <c r="D66" s="1160"/>
      <c r="E66" s="226" t="s">
        <v>1547</v>
      </c>
      <c r="F66" s="995"/>
      <c r="G66" s="1138"/>
      <c r="H66" s="1163"/>
      <c r="I66" s="1004"/>
      <c r="J66" s="71"/>
      <c r="K66" s="1005"/>
      <c r="L66" s="1004"/>
      <c r="M66" s="1005"/>
      <c r="N66" s="1004"/>
      <c r="O66" s="1004"/>
      <c r="P66" s="1004"/>
      <c r="Q66" s="1005"/>
      <c r="R66" s="1004"/>
      <c r="S66" s="1005"/>
      <c r="T66" s="1004"/>
      <c r="U66" s="1138"/>
    </row>
    <row r="67" spans="1:21" s="58" customFormat="1" ht="18.75">
      <c r="A67" s="1143"/>
      <c r="B67" s="1143"/>
      <c r="C67" s="1173"/>
      <c r="D67" s="1160"/>
      <c r="E67" s="226" t="s">
        <v>1359</v>
      </c>
      <c r="F67" s="995"/>
      <c r="G67" s="1138"/>
      <c r="H67" s="1163"/>
      <c r="I67" s="1004"/>
      <c r="J67" s="71"/>
      <c r="K67" s="1005"/>
      <c r="L67" s="1004"/>
      <c r="M67" s="1005"/>
      <c r="N67" s="1004"/>
      <c r="O67" s="1004"/>
      <c r="P67" s="1004"/>
      <c r="Q67" s="1005"/>
      <c r="R67" s="1004"/>
      <c r="S67" s="1005"/>
      <c r="T67" s="1004"/>
      <c r="U67" s="1138"/>
    </row>
    <row r="68" spans="1:21" s="58" customFormat="1" ht="18.75">
      <c r="A68" s="1143"/>
      <c r="B68" s="1143"/>
      <c r="C68" s="1173"/>
      <c r="D68" s="1160"/>
      <c r="E68" s="225" t="s">
        <v>1578</v>
      </c>
      <c r="F68" s="1006"/>
      <c r="G68" s="1138"/>
      <c r="H68" s="1163"/>
      <c r="I68" s="1004"/>
      <c r="J68" s="71"/>
      <c r="K68" s="1005"/>
      <c r="L68" s="1004"/>
      <c r="M68" s="1005"/>
      <c r="N68" s="1004"/>
      <c r="O68" s="1004"/>
      <c r="P68" s="1004"/>
      <c r="Q68" s="1005"/>
      <c r="R68" s="1004"/>
      <c r="S68" s="1005"/>
      <c r="T68" s="1004"/>
      <c r="U68" s="1138"/>
    </row>
    <row r="69" spans="1:21" s="58" customFormat="1" ht="18.75">
      <c r="A69" s="1143"/>
      <c r="B69" s="1143"/>
      <c r="C69" s="1173"/>
      <c r="D69" s="1160"/>
      <c r="E69" s="224" t="s">
        <v>1579</v>
      </c>
      <c r="F69" s="1006"/>
      <c r="G69" s="1138"/>
      <c r="H69" s="1164"/>
      <c r="I69" s="1004"/>
      <c r="J69" s="71"/>
      <c r="K69" s="1005"/>
      <c r="L69" s="1004"/>
      <c r="M69" s="1005"/>
      <c r="N69" s="1004"/>
      <c r="O69" s="1004"/>
      <c r="P69" s="1004"/>
      <c r="Q69" s="1005"/>
      <c r="R69" s="1004"/>
      <c r="S69" s="1005"/>
      <c r="T69" s="1004"/>
      <c r="U69" s="1138"/>
    </row>
    <row r="70" spans="1:21" s="58" customFormat="1" ht="18.75">
      <c r="A70" s="1143"/>
      <c r="B70" s="1143"/>
      <c r="C70" s="1173"/>
      <c r="D70" s="1160"/>
      <c r="E70" s="66" t="s">
        <v>1580</v>
      </c>
      <c r="F70" s="1006"/>
      <c r="G70" s="1098"/>
      <c r="H70" s="1099"/>
      <c r="I70" s="1004"/>
      <c r="J70" s="71"/>
      <c r="K70" s="1005"/>
      <c r="L70" s="1004"/>
      <c r="M70" s="1005"/>
      <c r="N70" s="1004"/>
      <c r="O70" s="1004"/>
      <c r="P70" s="1004"/>
      <c r="Q70" s="1005"/>
      <c r="R70" s="1004"/>
      <c r="S70" s="1005"/>
      <c r="T70" s="1004"/>
      <c r="U70" s="1098"/>
    </row>
    <row r="71" spans="1:21">
      <c r="A71" s="1159"/>
      <c r="B71" s="1159"/>
      <c r="C71" s="1174"/>
      <c r="D71" s="1160"/>
      <c r="E71" s="991" t="s">
        <v>4</v>
      </c>
      <c r="F71" s="1009">
        <f>SUM(F65:F69)</f>
        <v>0</v>
      </c>
      <c r="G71" s="1000"/>
      <c r="H71" s="1007"/>
      <c r="I71" s="1008"/>
      <c r="J71" s="1008"/>
      <c r="K71" s="1008"/>
      <c r="L71" s="1008"/>
      <c r="M71" s="1008"/>
      <c r="N71" s="1008"/>
      <c r="O71" s="1008"/>
      <c r="P71" s="1008"/>
      <c r="Q71" s="1008"/>
      <c r="R71" s="1008"/>
      <c r="S71" s="1008"/>
      <c r="T71" s="1008"/>
      <c r="U71" s="1011"/>
    </row>
    <row r="72" spans="1:21">
      <c r="A72" s="1160" t="s">
        <v>1596</v>
      </c>
      <c r="B72" s="1171"/>
      <c r="C72" s="1171"/>
      <c r="D72" s="1160"/>
      <c r="E72" s="1078" t="s">
        <v>1540</v>
      </c>
      <c r="F72" s="1085"/>
      <c r="G72" s="1084"/>
      <c r="H72" s="1084"/>
      <c r="I72" s="1085"/>
      <c r="J72" s="1085"/>
      <c r="K72" s="1086"/>
      <c r="L72" s="1085"/>
      <c r="M72" s="1086"/>
      <c r="N72" s="1085"/>
      <c r="O72" s="1085"/>
      <c r="P72" s="1085"/>
      <c r="Q72" s="1086"/>
      <c r="R72" s="1085"/>
      <c r="S72" s="1086"/>
      <c r="T72" s="1085"/>
      <c r="U72" s="1084"/>
    </row>
    <row r="73" spans="1:21" ht="37.5">
      <c r="A73" s="1160"/>
      <c r="B73" s="1171"/>
      <c r="C73" s="1171"/>
      <c r="D73" s="1160"/>
      <c r="E73" s="1078" t="s">
        <v>1541</v>
      </c>
      <c r="F73" s="1088"/>
      <c r="G73" s="1087"/>
      <c r="H73" s="1087"/>
      <c r="I73" s="1088"/>
      <c r="J73" s="1088"/>
      <c r="K73" s="1089"/>
      <c r="L73" s="1088"/>
      <c r="M73" s="1089"/>
      <c r="N73" s="1088"/>
      <c r="O73" s="1088"/>
      <c r="P73" s="1088"/>
      <c r="Q73" s="1089"/>
      <c r="R73" s="1088"/>
      <c r="S73" s="1089"/>
      <c r="T73" s="1088"/>
      <c r="U73" s="1087"/>
    </row>
    <row r="74" spans="1:21">
      <c r="A74" s="1160"/>
      <c r="B74" s="1171"/>
      <c r="C74" s="1171"/>
      <c r="D74" s="1160"/>
      <c r="E74" s="60" t="s">
        <v>1583</v>
      </c>
      <c r="F74" s="1088"/>
      <c r="G74" s="1087"/>
      <c r="H74" s="1087"/>
      <c r="I74" s="1088"/>
      <c r="J74" s="1088"/>
      <c r="K74" s="1089"/>
      <c r="L74" s="1088"/>
      <c r="M74" s="1089"/>
      <c r="N74" s="1088"/>
      <c r="O74" s="1088"/>
      <c r="P74" s="1088"/>
      <c r="Q74" s="1089"/>
      <c r="R74" s="1088"/>
      <c r="S74" s="1089"/>
      <c r="T74" s="1088"/>
      <c r="U74" s="1087"/>
    </row>
    <row r="75" spans="1:21">
      <c r="A75" s="1160"/>
      <c r="B75" s="1171"/>
      <c r="C75" s="1171"/>
      <c r="D75" s="1160"/>
      <c r="E75" s="226" t="s">
        <v>1584</v>
      </c>
      <c r="F75" s="1088"/>
      <c r="G75" s="1087"/>
      <c r="H75" s="1087"/>
      <c r="I75" s="1088"/>
      <c r="J75" s="1088"/>
      <c r="K75" s="1089"/>
      <c r="L75" s="1088"/>
      <c r="M75" s="1089"/>
      <c r="N75" s="1088"/>
      <c r="O75" s="1088"/>
      <c r="P75" s="1088"/>
      <c r="Q75" s="1089"/>
      <c r="R75" s="1088"/>
      <c r="S75" s="1089"/>
      <c r="T75" s="1088"/>
      <c r="U75" s="1087"/>
    </row>
    <row r="76" spans="1:21">
      <c r="A76" s="1160"/>
      <c r="B76" s="1171"/>
      <c r="C76" s="1171"/>
      <c r="D76" s="1160"/>
      <c r="E76" s="226" t="s">
        <v>327</v>
      </c>
      <c r="F76" s="1088"/>
      <c r="G76" s="1087"/>
      <c r="H76" s="1087"/>
      <c r="I76" s="1088"/>
      <c r="J76" s="1088"/>
      <c r="K76" s="1089"/>
      <c r="L76" s="1088"/>
      <c r="M76" s="1089"/>
      <c r="N76" s="1088"/>
      <c r="O76" s="1088"/>
      <c r="P76" s="1088"/>
      <c r="Q76" s="1089"/>
      <c r="R76" s="1088"/>
      <c r="S76" s="1089"/>
      <c r="T76" s="1088"/>
      <c r="U76" s="1087"/>
    </row>
    <row r="77" spans="1:21">
      <c r="A77" s="1160"/>
      <c r="B77" s="1171"/>
      <c r="C77" s="1171"/>
      <c r="D77" s="1160"/>
      <c r="E77" s="225" t="s">
        <v>1585</v>
      </c>
      <c r="F77" s="1091"/>
      <c r="G77" s="1087"/>
      <c r="H77" s="1087"/>
      <c r="I77" s="1088"/>
      <c r="J77" s="1088"/>
      <c r="K77" s="1089"/>
      <c r="L77" s="1088"/>
      <c r="M77" s="1089"/>
      <c r="N77" s="1088"/>
      <c r="O77" s="1088"/>
      <c r="P77" s="1088"/>
      <c r="Q77" s="1089"/>
      <c r="R77" s="1088"/>
      <c r="S77" s="1089"/>
      <c r="T77" s="1088"/>
      <c r="U77" s="1087"/>
    </row>
    <row r="78" spans="1:21">
      <c r="A78" s="1160"/>
      <c r="B78" s="1171"/>
      <c r="C78" s="1171"/>
      <c r="D78" s="1160"/>
      <c r="E78" s="224" t="s">
        <v>1586</v>
      </c>
      <c r="F78" s="1091"/>
      <c r="G78" s="1087"/>
      <c r="H78" s="1087"/>
      <c r="I78" s="1088"/>
      <c r="J78" s="1088"/>
      <c r="K78" s="1089"/>
      <c r="L78" s="1088"/>
      <c r="M78" s="1089"/>
      <c r="N78" s="1088"/>
      <c r="O78" s="1088"/>
      <c r="P78" s="1088"/>
      <c r="Q78" s="1089"/>
      <c r="R78" s="1088"/>
      <c r="S78" s="1089"/>
      <c r="T78" s="1088"/>
      <c r="U78" s="1087"/>
    </row>
    <row r="79" spans="1:21">
      <c r="A79" s="1160"/>
      <c r="B79" s="1171"/>
      <c r="C79" s="1171"/>
      <c r="D79" s="1160"/>
      <c r="E79" s="66" t="s">
        <v>1587</v>
      </c>
      <c r="F79" s="1091"/>
      <c r="G79" s="1090"/>
      <c r="H79" s="1090"/>
      <c r="I79" s="1091"/>
      <c r="J79" s="1091"/>
      <c r="K79" s="1092"/>
      <c r="L79" s="1091"/>
      <c r="M79" s="1092"/>
      <c r="N79" s="1091"/>
      <c r="O79" s="1091"/>
      <c r="P79" s="1091"/>
      <c r="Q79" s="1092"/>
      <c r="R79" s="1091"/>
      <c r="S79" s="1092"/>
      <c r="T79" s="1091"/>
      <c r="U79" s="1090"/>
    </row>
    <row r="80" spans="1:21">
      <c r="A80" s="1160"/>
      <c r="B80" s="1171"/>
      <c r="C80" s="1171"/>
      <c r="D80" s="1160"/>
      <c r="E80" s="61" t="s">
        <v>1065</v>
      </c>
      <c r="F80" s="1009">
        <f>SUM(F75:F75)</f>
        <v>0</v>
      </c>
      <c r="G80" s="1000"/>
      <c r="H80" s="1000"/>
      <c r="I80" s="1008"/>
      <c r="J80" s="1008"/>
      <c r="K80" s="1008"/>
      <c r="L80" s="1008"/>
      <c r="M80" s="1008"/>
      <c r="N80" s="1008"/>
      <c r="O80" s="1008"/>
      <c r="P80" s="1008"/>
      <c r="Q80" s="1008"/>
      <c r="R80" s="1008"/>
      <c r="S80" s="1008"/>
      <c r="T80" s="1008"/>
      <c r="U80" s="1000"/>
    </row>
    <row r="81" spans="1:21" s="58" customFormat="1" ht="18.75" customHeight="1">
      <c r="A81" s="1167" t="s">
        <v>1588</v>
      </c>
      <c r="B81" s="1142"/>
      <c r="C81" s="1142"/>
      <c r="D81" s="1160"/>
      <c r="E81" s="60" t="s">
        <v>1589</v>
      </c>
      <c r="F81" s="995"/>
      <c r="G81" s="1097"/>
      <c r="H81" s="503"/>
      <c r="I81" s="1100"/>
      <c r="J81" s="1100"/>
      <c r="K81" s="989"/>
      <c r="L81" s="1100"/>
      <c r="M81" s="989"/>
      <c r="N81" s="1100"/>
      <c r="O81" s="1100"/>
      <c r="P81" s="1100"/>
      <c r="Q81" s="989"/>
      <c r="R81" s="1100"/>
      <c r="S81" s="989"/>
      <c r="T81" s="1100"/>
      <c r="U81" s="1097"/>
    </row>
    <row r="82" spans="1:21">
      <c r="A82" s="1168"/>
      <c r="B82" s="1143"/>
      <c r="C82" s="1143"/>
      <c r="D82" s="1160"/>
      <c r="E82" s="64" t="s">
        <v>1539</v>
      </c>
      <c r="F82" s="995"/>
      <c r="G82" s="1098"/>
      <c r="H82" s="487"/>
      <c r="I82" s="1102"/>
      <c r="J82" s="1102"/>
      <c r="K82" s="1079"/>
      <c r="L82" s="1102"/>
      <c r="M82" s="1079"/>
      <c r="N82" s="1102"/>
      <c r="O82" s="1102"/>
      <c r="P82" s="1102"/>
      <c r="Q82" s="1079"/>
      <c r="R82" s="1102"/>
      <c r="S82" s="1079"/>
      <c r="T82" s="1102"/>
      <c r="U82" s="1098"/>
    </row>
    <row r="83" spans="1:21">
      <c r="A83" s="1168"/>
      <c r="B83" s="1143"/>
      <c r="C83" s="1143"/>
      <c r="D83" s="1160"/>
      <c r="E83" s="226" t="s">
        <v>1359</v>
      </c>
      <c r="F83" s="995"/>
      <c r="G83" s="1098"/>
      <c r="H83" s="487"/>
      <c r="I83" s="1102"/>
      <c r="J83" s="1102"/>
      <c r="K83" s="1079"/>
      <c r="L83" s="1102"/>
      <c r="M83" s="1079"/>
      <c r="N83" s="1102"/>
      <c r="O83" s="1102"/>
      <c r="P83" s="1102"/>
      <c r="Q83" s="1079"/>
      <c r="R83" s="1102"/>
      <c r="S83" s="1079"/>
      <c r="T83" s="1102"/>
      <c r="U83" s="1098"/>
    </row>
    <row r="84" spans="1:21">
      <c r="A84" s="1168"/>
      <c r="B84" s="1143"/>
      <c r="C84" s="1143"/>
      <c r="D84" s="1160"/>
      <c r="E84" s="225" t="s">
        <v>1578</v>
      </c>
      <c r="F84" s="995"/>
      <c r="G84" s="468"/>
      <c r="H84" s="489"/>
      <c r="I84" s="1101"/>
      <c r="J84" s="1101"/>
      <c r="K84" s="1080"/>
      <c r="L84" s="1101"/>
      <c r="M84" s="1080"/>
      <c r="N84" s="1101"/>
      <c r="O84" s="1101"/>
      <c r="P84" s="1101"/>
      <c r="Q84" s="1080"/>
      <c r="R84" s="1101"/>
      <c r="S84" s="1080"/>
      <c r="T84" s="1101"/>
      <c r="U84" s="468"/>
    </row>
    <row r="85" spans="1:21">
      <c r="A85" s="1168"/>
      <c r="B85" s="1159"/>
      <c r="C85" s="1159"/>
      <c r="D85" s="1160"/>
      <c r="E85" s="61" t="s">
        <v>1065</v>
      </c>
      <c r="F85" s="1009">
        <f>SUM(F81:F81)</f>
        <v>0</v>
      </c>
      <c r="G85" s="1000"/>
      <c r="H85" s="1000"/>
      <c r="I85" s="1008"/>
      <c r="J85" s="1008"/>
      <c r="K85" s="1008"/>
      <c r="L85" s="1008"/>
      <c r="M85" s="1008"/>
      <c r="N85" s="1008"/>
      <c r="O85" s="1008"/>
      <c r="P85" s="1008"/>
      <c r="Q85" s="1008"/>
      <c r="R85" s="1008"/>
      <c r="S85" s="1008"/>
      <c r="T85" s="1008"/>
      <c r="U85" s="1000"/>
    </row>
    <row r="86" spans="1:21" s="58" customFormat="1" ht="18.75" customHeight="1">
      <c r="A86" s="1167" t="s">
        <v>1590</v>
      </c>
      <c r="B86" s="1142"/>
      <c r="C86" s="1142"/>
      <c r="D86" s="1160"/>
      <c r="E86" s="60" t="s">
        <v>1546</v>
      </c>
      <c r="F86" s="995"/>
      <c r="G86" s="1097"/>
      <c r="H86" s="503"/>
      <c r="I86" s="1100"/>
      <c r="J86" s="1100"/>
      <c r="K86" s="989"/>
      <c r="L86" s="1100"/>
      <c r="M86" s="989"/>
      <c r="N86" s="1100"/>
      <c r="O86" s="1100"/>
      <c r="P86" s="1100"/>
      <c r="Q86" s="989"/>
      <c r="R86" s="1100"/>
      <c r="S86" s="989"/>
      <c r="T86" s="1100"/>
      <c r="U86" s="1097"/>
    </row>
    <row r="87" spans="1:21">
      <c r="A87" s="1168"/>
      <c r="B87" s="1143"/>
      <c r="C87" s="1143"/>
      <c r="D87" s="1160"/>
      <c r="E87" s="226" t="s">
        <v>1547</v>
      </c>
      <c r="F87" s="995"/>
      <c r="G87" s="1098"/>
      <c r="H87" s="487"/>
      <c r="I87" s="1102"/>
      <c r="J87" s="1102"/>
      <c r="K87" s="1079"/>
      <c r="L87" s="1102"/>
      <c r="M87" s="1079"/>
      <c r="N87" s="1102"/>
      <c r="O87" s="1102"/>
      <c r="P87" s="1102"/>
      <c r="Q87" s="1079"/>
      <c r="R87" s="1102"/>
      <c r="S87" s="1079"/>
      <c r="T87" s="1102"/>
      <c r="U87" s="1098"/>
    </row>
    <row r="88" spans="1:21">
      <c r="A88" s="1168"/>
      <c r="B88" s="1143"/>
      <c r="C88" s="1143"/>
      <c r="D88" s="1160"/>
      <c r="E88" s="226" t="s">
        <v>1563</v>
      </c>
      <c r="F88" s="995"/>
      <c r="G88" s="1098"/>
      <c r="H88" s="487"/>
      <c r="I88" s="1102"/>
      <c r="J88" s="1102"/>
      <c r="K88" s="1079"/>
      <c r="L88" s="1102"/>
      <c r="M88" s="1079"/>
      <c r="N88" s="1102"/>
      <c r="O88" s="1102"/>
      <c r="P88" s="1102"/>
      <c r="Q88" s="1079"/>
      <c r="R88" s="1102"/>
      <c r="S88" s="1079"/>
      <c r="T88" s="1102"/>
      <c r="U88" s="1098"/>
    </row>
    <row r="89" spans="1:21">
      <c r="A89" s="1168"/>
      <c r="B89" s="1143"/>
      <c r="C89" s="1143"/>
      <c r="D89" s="1160"/>
      <c r="E89" s="226" t="s">
        <v>1538</v>
      </c>
      <c r="F89" s="995"/>
      <c r="G89" s="1098"/>
      <c r="H89" s="487"/>
      <c r="I89" s="1102"/>
      <c r="J89" s="1102"/>
      <c r="K89" s="1079"/>
      <c r="L89" s="1102"/>
      <c r="M89" s="1079"/>
      <c r="N89" s="1102"/>
      <c r="O89" s="1102"/>
      <c r="P89" s="1102"/>
      <c r="Q89" s="1079"/>
      <c r="R89" s="1102"/>
      <c r="S89" s="1079"/>
      <c r="T89" s="1102"/>
      <c r="U89" s="1098"/>
    </row>
    <row r="90" spans="1:21">
      <c r="A90" s="1168"/>
      <c r="B90" s="1143"/>
      <c r="C90" s="1143"/>
      <c r="D90" s="1160"/>
      <c r="E90" s="226" t="s">
        <v>1551</v>
      </c>
      <c r="F90" s="995"/>
      <c r="G90" s="1098"/>
      <c r="H90" s="487"/>
      <c r="I90" s="1102"/>
      <c r="J90" s="1102"/>
      <c r="K90" s="1079"/>
      <c r="L90" s="1102"/>
      <c r="M90" s="1079"/>
      <c r="N90" s="1102"/>
      <c r="O90" s="1102"/>
      <c r="P90" s="1102"/>
      <c r="Q90" s="1079"/>
      <c r="R90" s="1102"/>
      <c r="S90" s="1079"/>
      <c r="T90" s="1102"/>
      <c r="U90" s="1098"/>
    </row>
    <row r="91" spans="1:21">
      <c r="A91" s="1168"/>
      <c r="B91" s="1143"/>
      <c r="C91" s="1143"/>
      <c r="D91" s="1160"/>
      <c r="E91" s="226" t="s">
        <v>1591</v>
      </c>
      <c r="F91" s="995"/>
      <c r="G91" s="1098"/>
      <c r="H91" s="487"/>
      <c r="I91" s="1102"/>
      <c r="J91" s="1102"/>
      <c r="K91" s="1079"/>
      <c r="L91" s="1102"/>
      <c r="M91" s="1079"/>
      <c r="N91" s="1102"/>
      <c r="O91" s="1102"/>
      <c r="P91" s="1102"/>
      <c r="Q91" s="1079"/>
      <c r="R91" s="1102"/>
      <c r="S91" s="1079"/>
      <c r="T91" s="1102"/>
      <c r="U91" s="1098"/>
    </row>
    <row r="92" spans="1:21">
      <c r="A92" s="1168"/>
      <c r="B92" s="1143"/>
      <c r="C92" s="1143"/>
      <c r="D92" s="1160"/>
      <c r="E92" s="226" t="s">
        <v>1359</v>
      </c>
      <c r="F92" s="995"/>
      <c r="G92" s="1098"/>
      <c r="H92" s="487"/>
      <c r="I92" s="1102"/>
      <c r="J92" s="1102"/>
      <c r="K92" s="1079"/>
      <c r="L92" s="1102"/>
      <c r="M92" s="1079"/>
      <c r="N92" s="1102"/>
      <c r="O92" s="1102"/>
      <c r="P92" s="1102"/>
      <c r="Q92" s="1079"/>
      <c r="R92" s="1102"/>
      <c r="S92" s="1079"/>
      <c r="T92" s="1102"/>
      <c r="U92" s="1098"/>
    </row>
    <row r="93" spans="1:21">
      <c r="A93" s="1168"/>
      <c r="B93" s="1143"/>
      <c r="C93" s="1143"/>
      <c r="D93" s="1160"/>
      <c r="E93" s="225" t="s">
        <v>1578</v>
      </c>
      <c r="F93" s="995"/>
      <c r="G93" s="468"/>
      <c r="H93" s="489"/>
      <c r="I93" s="1101"/>
      <c r="J93" s="1101"/>
      <c r="K93" s="1080"/>
      <c r="L93" s="1101"/>
      <c r="M93" s="1080"/>
      <c r="N93" s="1101"/>
      <c r="O93" s="1101"/>
      <c r="P93" s="1101"/>
      <c r="Q93" s="1080"/>
      <c r="R93" s="1101"/>
      <c r="S93" s="1080"/>
      <c r="T93" s="1101"/>
      <c r="U93" s="468"/>
    </row>
    <row r="94" spans="1:21">
      <c r="A94" s="1168"/>
      <c r="B94" s="1159"/>
      <c r="C94" s="1159"/>
      <c r="D94" s="1160"/>
      <c r="E94" s="61" t="s">
        <v>1065</v>
      </c>
      <c r="F94" s="1009">
        <f>SUM(F86:F86)</f>
        <v>0</v>
      </c>
      <c r="G94" s="1000"/>
      <c r="H94" s="1000"/>
      <c r="I94" s="1008"/>
      <c r="J94" s="1008"/>
      <c r="K94" s="1008"/>
      <c r="L94" s="1008"/>
      <c r="M94" s="1008"/>
      <c r="N94" s="1008"/>
      <c r="O94" s="1008"/>
      <c r="P94" s="1008"/>
      <c r="Q94" s="1008"/>
      <c r="R94" s="1008"/>
      <c r="S94" s="1008"/>
      <c r="T94" s="1008"/>
      <c r="U94" s="1000"/>
    </row>
    <row r="95" spans="1:21">
      <c r="A95" s="1155" t="s">
        <v>1601</v>
      </c>
      <c r="B95" s="1136"/>
      <c r="C95" s="1136"/>
      <c r="D95" s="1136"/>
      <c r="E95" s="60" t="s">
        <v>1546</v>
      </c>
      <c r="F95" s="1076"/>
      <c r="G95" s="1084"/>
      <c r="H95" s="1084"/>
      <c r="I95" s="1085"/>
      <c r="J95" s="1085"/>
      <c r="K95" s="1086"/>
      <c r="L95" s="1085"/>
      <c r="M95" s="1086"/>
      <c r="N95" s="1085"/>
      <c r="O95" s="1085"/>
      <c r="P95" s="1085"/>
      <c r="Q95" s="1086"/>
      <c r="R95" s="1085"/>
      <c r="S95" s="1086"/>
      <c r="T95" s="1085"/>
      <c r="U95" s="1084"/>
    </row>
    <row r="96" spans="1:21">
      <c r="A96" s="1156"/>
      <c r="B96" s="1137"/>
      <c r="C96" s="1137"/>
      <c r="D96" s="1137"/>
      <c r="E96" s="226" t="s">
        <v>1547</v>
      </c>
      <c r="F96" s="1076"/>
      <c r="G96" s="1087"/>
      <c r="H96" s="1087"/>
      <c r="I96" s="1088"/>
      <c r="J96" s="1088"/>
      <c r="K96" s="1089"/>
      <c r="L96" s="1088"/>
      <c r="M96" s="1089"/>
      <c r="N96" s="1088"/>
      <c r="O96" s="1088"/>
      <c r="P96" s="1088"/>
      <c r="Q96" s="1089"/>
      <c r="R96" s="1088"/>
      <c r="S96" s="1089"/>
      <c r="T96" s="1088"/>
      <c r="U96" s="1087"/>
    </row>
    <row r="97" spans="1:21">
      <c r="A97" s="1156"/>
      <c r="B97" s="1137"/>
      <c r="C97" s="1137"/>
      <c r="D97" s="1137"/>
      <c r="E97" s="226" t="s">
        <v>1592</v>
      </c>
      <c r="F97" s="1076"/>
      <c r="G97" s="1087"/>
      <c r="H97" s="1087"/>
      <c r="I97" s="1088"/>
      <c r="J97" s="1088"/>
      <c r="K97" s="1089"/>
      <c r="L97" s="1088"/>
      <c r="M97" s="1089"/>
      <c r="N97" s="1088"/>
      <c r="O97" s="1088"/>
      <c r="P97" s="1088"/>
      <c r="Q97" s="1089"/>
      <c r="R97" s="1088"/>
      <c r="S97" s="1089"/>
      <c r="T97" s="1088"/>
      <c r="U97" s="1087"/>
    </row>
    <row r="98" spans="1:21">
      <c r="A98" s="1156"/>
      <c r="B98" s="1137"/>
      <c r="C98" s="1137"/>
      <c r="D98" s="1137"/>
      <c r="E98" s="226" t="s">
        <v>1597</v>
      </c>
      <c r="F98" s="1077"/>
      <c r="G98" s="1087"/>
      <c r="H98" s="1087"/>
      <c r="I98" s="1088"/>
      <c r="J98" s="1088"/>
      <c r="K98" s="1089"/>
      <c r="L98" s="1088"/>
      <c r="M98" s="1089"/>
      <c r="N98" s="1088"/>
      <c r="O98" s="1088"/>
      <c r="P98" s="1088"/>
      <c r="Q98" s="1089"/>
      <c r="R98" s="1088"/>
      <c r="S98" s="1089"/>
      <c r="T98" s="1088"/>
      <c r="U98" s="1087"/>
    </row>
    <row r="99" spans="1:21">
      <c r="A99" s="1156"/>
      <c r="B99" s="1137"/>
      <c r="C99" s="1137"/>
      <c r="D99" s="1137"/>
      <c r="E99" s="226" t="s">
        <v>1564</v>
      </c>
      <c r="F99" s="1077"/>
      <c r="G99" s="1087"/>
      <c r="H99" s="1087"/>
      <c r="I99" s="1088"/>
      <c r="J99" s="1088"/>
      <c r="K99" s="1089"/>
      <c r="L99" s="1088"/>
      <c r="M99" s="1089"/>
      <c r="N99" s="1088"/>
      <c r="O99" s="1088"/>
      <c r="P99" s="1088"/>
      <c r="Q99" s="1089"/>
      <c r="R99" s="1088"/>
      <c r="S99" s="1089"/>
      <c r="T99" s="1088"/>
      <c r="U99" s="1087"/>
    </row>
    <row r="100" spans="1:21">
      <c r="A100" s="1156"/>
      <c r="B100" s="1137"/>
      <c r="C100" s="1137"/>
      <c r="D100" s="1137"/>
      <c r="E100" s="226" t="s">
        <v>1565</v>
      </c>
      <c r="F100" s="1077"/>
      <c r="G100" s="1087"/>
      <c r="H100" s="1087"/>
      <c r="I100" s="1088"/>
      <c r="J100" s="1088"/>
      <c r="K100" s="1089"/>
      <c r="L100" s="1088"/>
      <c r="M100" s="1089"/>
      <c r="N100" s="1088"/>
      <c r="O100" s="1088"/>
      <c r="P100" s="1088"/>
      <c r="Q100" s="1089"/>
      <c r="R100" s="1088"/>
      <c r="S100" s="1089"/>
      <c r="T100" s="1088"/>
      <c r="U100" s="1087"/>
    </row>
    <row r="101" spans="1:21">
      <c r="A101" s="1156"/>
      <c r="B101" s="1137"/>
      <c r="C101" s="1137"/>
      <c r="D101" s="1137"/>
      <c r="E101" s="226" t="s">
        <v>1552</v>
      </c>
      <c r="F101" s="1077"/>
      <c r="G101" s="1087"/>
      <c r="H101" s="1087"/>
      <c r="I101" s="1088"/>
      <c r="J101" s="1088"/>
      <c r="K101" s="1089"/>
      <c r="L101" s="1088"/>
      <c r="M101" s="1089"/>
      <c r="N101" s="1088"/>
      <c r="O101" s="1088"/>
      <c r="P101" s="1088"/>
      <c r="Q101" s="1089"/>
      <c r="R101" s="1088"/>
      <c r="S101" s="1089"/>
      <c r="T101" s="1088"/>
      <c r="U101" s="1087"/>
    </row>
    <row r="102" spans="1:21">
      <c r="A102" s="1156"/>
      <c r="B102" s="1137"/>
      <c r="C102" s="1137"/>
      <c r="D102" s="1137"/>
      <c r="E102" s="67" t="s">
        <v>1605</v>
      </c>
      <c r="F102" s="1077"/>
      <c r="G102" s="1087"/>
      <c r="H102" s="1087"/>
      <c r="I102" s="1088"/>
      <c r="J102" s="1088"/>
      <c r="K102" s="1089"/>
      <c r="L102" s="1088"/>
      <c r="M102" s="1089"/>
      <c r="N102" s="1088"/>
      <c r="O102" s="1088"/>
      <c r="P102" s="1088"/>
      <c r="Q102" s="1089"/>
      <c r="R102" s="1088"/>
      <c r="S102" s="1089"/>
      <c r="T102" s="1088"/>
      <c r="U102" s="1087"/>
    </row>
    <row r="103" spans="1:21" s="58" customFormat="1" ht="18.75">
      <c r="A103" s="1156"/>
      <c r="B103" s="1137"/>
      <c r="C103" s="1137"/>
      <c r="D103" s="1137"/>
      <c r="E103" s="67" t="s">
        <v>1567</v>
      </c>
      <c r="F103" s="995"/>
      <c r="G103" s="1138"/>
      <c r="H103" s="1099"/>
      <c r="I103" s="71"/>
      <c r="J103" s="71"/>
      <c r="K103" s="997"/>
      <c r="L103" s="71"/>
      <c r="M103" s="997"/>
      <c r="N103" s="71"/>
      <c r="O103" s="1102"/>
      <c r="P103" s="1102"/>
      <c r="Q103" s="1079"/>
      <c r="R103" s="1102"/>
      <c r="S103" s="1079"/>
      <c r="T103" s="1102"/>
      <c r="U103" s="990"/>
    </row>
    <row r="104" spans="1:21" s="58" customFormat="1" ht="18.75">
      <c r="A104" s="1156"/>
      <c r="B104" s="1137"/>
      <c r="C104" s="1137"/>
      <c r="D104" s="1137"/>
      <c r="E104" s="67" t="s">
        <v>1568</v>
      </c>
      <c r="F104" s="995"/>
      <c r="G104" s="1138"/>
      <c r="H104" s="1099"/>
      <c r="I104" s="71"/>
      <c r="J104" s="71"/>
      <c r="K104" s="997"/>
      <c r="L104" s="71"/>
      <c r="M104" s="997"/>
      <c r="N104" s="71"/>
      <c r="O104" s="1102"/>
      <c r="P104" s="1102"/>
      <c r="Q104" s="1079"/>
      <c r="R104" s="1102"/>
      <c r="S104" s="1079"/>
      <c r="T104" s="1102"/>
      <c r="U104" s="990"/>
    </row>
    <row r="105" spans="1:21" s="58" customFormat="1" ht="18.75">
      <c r="A105" s="1156"/>
      <c r="B105" s="1137"/>
      <c r="C105" s="1137"/>
      <c r="D105" s="1137"/>
      <c r="E105" s="67" t="s">
        <v>1556</v>
      </c>
      <c r="F105" s="995"/>
      <c r="G105" s="1138"/>
      <c r="H105" s="1099"/>
      <c r="I105" s="71"/>
      <c r="J105" s="71"/>
      <c r="K105" s="997"/>
      <c r="L105" s="71"/>
      <c r="M105" s="997"/>
      <c r="N105" s="71"/>
      <c r="O105" s="1102"/>
      <c r="P105" s="1102"/>
      <c r="Q105" s="1079"/>
      <c r="R105" s="1102"/>
      <c r="S105" s="1079"/>
      <c r="T105" s="1102"/>
      <c r="U105" s="990"/>
    </row>
    <row r="106" spans="1:21" s="58" customFormat="1" ht="18.75">
      <c r="A106" s="1156"/>
      <c r="B106" s="1137"/>
      <c r="C106" s="1137"/>
      <c r="D106" s="1137"/>
      <c r="E106" s="67" t="s">
        <v>1557</v>
      </c>
      <c r="F106" s="995"/>
      <c r="G106" s="1098"/>
      <c r="H106" s="1099"/>
      <c r="I106" s="71"/>
      <c r="J106" s="71"/>
      <c r="K106" s="997"/>
      <c r="L106" s="71"/>
      <c r="M106" s="997"/>
      <c r="N106" s="71"/>
      <c r="O106" s="1102"/>
      <c r="P106" s="1102"/>
      <c r="Q106" s="1079"/>
      <c r="R106" s="1102"/>
      <c r="S106" s="1079"/>
      <c r="T106" s="1102"/>
      <c r="U106" s="990"/>
    </row>
    <row r="107" spans="1:21" s="58" customFormat="1" ht="37.5">
      <c r="A107" s="1156"/>
      <c r="B107" s="1137"/>
      <c r="C107" s="1137"/>
      <c r="D107" s="1137"/>
      <c r="E107" s="67" t="s">
        <v>1581</v>
      </c>
      <c r="F107" s="995"/>
      <c r="G107" s="1098"/>
      <c r="H107" s="1099"/>
      <c r="I107" s="71"/>
      <c r="J107" s="71"/>
      <c r="K107" s="997"/>
      <c r="L107" s="71"/>
      <c r="M107" s="997"/>
      <c r="N107" s="71"/>
      <c r="O107" s="1102"/>
      <c r="P107" s="1102"/>
      <c r="Q107" s="1079"/>
      <c r="R107" s="1102"/>
      <c r="S107" s="1079"/>
      <c r="T107" s="1102"/>
      <c r="U107" s="990"/>
    </row>
    <row r="108" spans="1:21" s="58" customFormat="1" ht="18.75">
      <c r="A108" s="1156"/>
      <c r="B108" s="1137"/>
      <c r="C108" s="1137"/>
      <c r="D108" s="1137"/>
      <c r="E108" s="67" t="s">
        <v>1606</v>
      </c>
      <c r="F108" s="995"/>
      <c r="G108" s="1098"/>
      <c r="H108" s="1099"/>
      <c r="I108" s="71"/>
      <c r="J108" s="71"/>
      <c r="K108" s="997"/>
      <c r="L108" s="71"/>
      <c r="M108" s="997"/>
      <c r="N108" s="71"/>
      <c r="O108" s="1102"/>
      <c r="P108" s="1102"/>
      <c r="Q108" s="1079"/>
      <c r="R108" s="1102"/>
      <c r="S108" s="1079"/>
      <c r="T108" s="1102"/>
      <c r="U108" s="990"/>
    </row>
    <row r="109" spans="1:21" s="58" customFormat="1" ht="18.75">
      <c r="A109" s="1156"/>
      <c r="B109" s="1137"/>
      <c r="C109" s="1137"/>
      <c r="D109" s="1137"/>
      <c r="E109" s="58" t="s">
        <v>1604</v>
      </c>
      <c r="F109" s="1109"/>
      <c r="G109" s="1098"/>
      <c r="H109" s="1099"/>
      <c r="I109" s="71"/>
      <c r="J109" s="71"/>
      <c r="K109" s="997"/>
      <c r="L109" s="71"/>
      <c r="M109" s="997"/>
      <c r="N109" s="71"/>
      <c r="O109" s="1102"/>
      <c r="P109" s="1102"/>
      <c r="Q109" s="1079"/>
      <c r="R109" s="1102"/>
      <c r="S109" s="1079"/>
      <c r="T109" s="1102"/>
      <c r="U109" s="990"/>
    </row>
    <row r="110" spans="1:21" s="58" customFormat="1" ht="18.75">
      <c r="A110" s="1156"/>
      <c r="B110" s="1137"/>
      <c r="C110" s="1137"/>
      <c r="D110" s="1137"/>
      <c r="E110" s="60" t="s">
        <v>1602</v>
      </c>
      <c r="F110" s="1109"/>
      <c r="G110" s="1098"/>
      <c r="H110" s="1099"/>
      <c r="I110" s="71"/>
      <c r="J110" s="71"/>
      <c r="K110" s="997"/>
      <c r="L110" s="71"/>
      <c r="M110" s="997"/>
      <c r="N110" s="71"/>
      <c r="O110" s="1102"/>
      <c r="P110" s="1102"/>
      <c r="Q110" s="1079"/>
      <c r="R110" s="1102"/>
      <c r="S110" s="1079"/>
      <c r="T110" s="1102"/>
      <c r="U110" s="990"/>
    </row>
    <row r="111" spans="1:21" s="58" customFormat="1" ht="37.5">
      <c r="A111" s="1156"/>
      <c r="B111" s="1137"/>
      <c r="C111" s="1137"/>
      <c r="D111" s="1137"/>
      <c r="E111" s="226" t="s">
        <v>1603</v>
      </c>
      <c r="F111" s="1109"/>
      <c r="G111" s="1098"/>
      <c r="H111" s="1099"/>
      <c r="I111" s="71"/>
      <c r="J111" s="71"/>
      <c r="K111" s="997"/>
      <c r="L111" s="71"/>
      <c r="M111" s="997"/>
      <c r="N111" s="71"/>
      <c r="O111" s="1102"/>
      <c r="P111" s="1102"/>
      <c r="Q111" s="1079"/>
      <c r="R111" s="1102"/>
      <c r="S111" s="1079"/>
      <c r="T111" s="1102"/>
      <c r="U111" s="990"/>
    </row>
    <row r="112" spans="1:21" s="58" customFormat="1" ht="18.75">
      <c r="A112" s="1157"/>
      <c r="B112" s="1158"/>
      <c r="C112" s="1158"/>
      <c r="D112" s="1158"/>
      <c r="E112" s="61" t="s">
        <v>1065</v>
      </c>
      <c r="F112" s="1009">
        <f>SUM(F104:F104)</f>
        <v>0</v>
      </c>
      <c r="G112" s="1000"/>
      <c r="H112" s="1000"/>
      <c r="I112" s="1008"/>
      <c r="J112" s="1008"/>
      <c r="K112" s="1008"/>
      <c r="L112" s="1008"/>
      <c r="M112" s="1008"/>
      <c r="N112" s="1008"/>
      <c r="O112" s="1008"/>
      <c r="P112" s="1008"/>
      <c r="Q112" s="1008"/>
      <c r="R112" s="1008"/>
      <c r="S112" s="1008"/>
      <c r="T112" s="1008"/>
      <c r="U112" s="1000"/>
    </row>
    <row r="113" spans="1:21" ht="20.25" customHeight="1">
      <c r="A113" s="1165" t="s">
        <v>1611</v>
      </c>
      <c r="B113" s="1136"/>
      <c r="C113" s="1136"/>
      <c r="D113" s="1136"/>
      <c r="E113" s="60" t="s">
        <v>1546</v>
      </c>
      <c r="F113" s="1083"/>
      <c r="G113" s="1082"/>
      <c r="H113" s="1084"/>
      <c r="I113" s="1085"/>
      <c r="J113" s="1085"/>
      <c r="K113" s="1086"/>
      <c r="L113" s="1085"/>
      <c r="M113" s="1086"/>
      <c r="N113" s="1085"/>
      <c r="O113" s="1085"/>
      <c r="P113" s="1085"/>
      <c r="Q113" s="1086"/>
      <c r="R113" s="1085"/>
      <c r="S113" s="1086"/>
      <c r="T113" s="1085"/>
      <c r="U113" s="1084"/>
    </row>
    <row r="114" spans="1:21">
      <c r="A114" s="1166"/>
      <c r="B114" s="1137"/>
      <c r="C114" s="1137"/>
      <c r="D114" s="1137"/>
      <c r="E114" s="226" t="s">
        <v>1547</v>
      </c>
      <c r="F114" s="1088"/>
      <c r="G114" s="1082"/>
      <c r="H114" s="1087"/>
      <c r="I114" s="1088"/>
      <c r="J114" s="1088"/>
      <c r="K114" s="1089"/>
      <c r="L114" s="1088"/>
      <c r="M114" s="1089"/>
      <c r="N114" s="1088"/>
      <c r="O114" s="1088"/>
      <c r="P114" s="1088"/>
      <c r="Q114" s="1089"/>
      <c r="R114" s="1088"/>
      <c r="S114" s="1089"/>
      <c r="T114" s="1088"/>
      <c r="U114" s="1087"/>
    </row>
    <row r="115" spans="1:21">
      <c r="A115" s="1166"/>
      <c r="B115" s="1137"/>
      <c r="C115" s="1137"/>
      <c r="D115" s="1137"/>
      <c r="E115" s="67" t="s">
        <v>1537</v>
      </c>
      <c r="F115" s="182"/>
      <c r="G115" s="1082"/>
      <c r="H115" s="1087"/>
      <c r="I115" s="1088"/>
      <c r="J115" s="1088"/>
      <c r="K115" s="1089"/>
      <c r="L115" s="1088"/>
      <c r="M115" s="1089"/>
      <c r="N115" s="1088"/>
      <c r="O115" s="1088"/>
      <c r="P115" s="1088"/>
      <c r="Q115" s="1089"/>
      <c r="R115" s="1088"/>
      <c r="S115" s="1089"/>
      <c r="T115" s="1088"/>
      <c r="U115" s="1087"/>
    </row>
    <row r="116" spans="1:21">
      <c r="A116" s="1166"/>
      <c r="B116" s="1137"/>
      <c r="C116" s="1137"/>
      <c r="D116" s="1137"/>
      <c r="E116" s="67" t="s">
        <v>1607</v>
      </c>
      <c r="F116" s="182"/>
      <c r="G116" s="1082"/>
      <c r="H116" s="1087"/>
      <c r="I116" s="1088"/>
      <c r="J116" s="1088"/>
      <c r="K116" s="1089"/>
      <c r="L116" s="1088"/>
      <c r="M116" s="1089"/>
      <c r="N116" s="1088"/>
      <c r="O116" s="1088"/>
      <c r="P116" s="1088"/>
      <c r="Q116" s="1089"/>
      <c r="R116" s="1088"/>
      <c r="S116" s="1089"/>
      <c r="T116" s="1088"/>
      <c r="U116" s="1087"/>
    </row>
    <row r="117" spans="1:21">
      <c r="A117" s="1166"/>
      <c r="B117" s="1137"/>
      <c r="C117" s="1137"/>
      <c r="D117" s="1137"/>
      <c r="E117" s="67" t="s">
        <v>1608</v>
      </c>
      <c r="F117" s="182"/>
      <c r="G117" s="1082"/>
      <c r="H117" s="1087"/>
      <c r="I117" s="1088"/>
      <c r="J117" s="1088"/>
      <c r="K117" s="1089"/>
      <c r="L117" s="1088"/>
      <c r="M117" s="1089"/>
      <c r="N117" s="1088"/>
      <c r="O117" s="1088"/>
      <c r="P117" s="1088"/>
      <c r="Q117" s="1089"/>
      <c r="R117" s="1088"/>
      <c r="S117" s="1089"/>
      <c r="T117" s="1088"/>
      <c r="U117" s="1087"/>
    </row>
    <row r="118" spans="1:21">
      <c r="A118" s="1166"/>
      <c r="B118" s="1137"/>
      <c r="C118" s="1137"/>
      <c r="D118" s="1137"/>
      <c r="E118" s="67" t="s">
        <v>1609</v>
      </c>
      <c r="F118" s="182"/>
      <c r="G118" s="1082"/>
      <c r="H118" s="1087"/>
      <c r="I118" s="1088"/>
      <c r="J118" s="1088"/>
      <c r="K118" s="1089"/>
      <c r="L118" s="1088"/>
      <c r="M118" s="1089"/>
      <c r="N118" s="1088"/>
      <c r="O118" s="1088"/>
      <c r="P118" s="1088"/>
      <c r="Q118" s="1089"/>
      <c r="R118" s="1088"/>
      <c r="S118" s="1089"/>
      <c r="T118" s="1088"/>
      <c r="U118" s="1087"/>
    </row>
    <row r="119" spans="1:21">
      <c r="A119" s="1166"/>
      <c r="B119" s="1137"/>
      <c r="C119" s="1137"/>
      <c r="D119" s="1137"/>
      <c r="E119" s="67" t="s">
        <v>1586</v>
      </c>
      <c r="F119" s="182"/>
      <c r="G119" s="1082"/>
      <c r="H119" s="1087"/>
      <c r="I119" s="1088"/>
      <c r="J119" s="1088"/>
      <c r="K119" s="1089"/>
      <c r="L119" s="1088"/>
      <c r="M119" s="1089"/>
      <c r="N119" s="1088"/>
      <c r="O119" s="1088"/>
      <c r="P119" s="1088"/>
      <c r="Q119" s="1089"/>
      <c r="R119" s="1088"/>
      <c r="S119" s="1089"/>
      <c r="T119" s="1088"/>
      <c r="U119" s="1087"/>
    </row>
    <row r="120" spans="1:21">
      <c r="A120" s="1166"/>
      <c r="B120" s="1137"/>
      <c r="C120" s="1137"/>
      <c r="D120" s="1137"/>
      <c r="E120" s="67" t="s">
        <v>1610</v>
      </c>
      <c r="F120" s="182"/>
      <c r="G120" s="1082"/>
      <c r="H120" s="1087"/>
      <c r="I120" s="1088"/>
      <c r="J120" s="1088"/>
      <c r="K120" s="1089"/>
      <c r="L120" s="1088"/>
      <c r="M120" s="1089"/>
      <c r="N120" s="1088"/>
      <c r="O120" s="1088"/>
      <c r="P120" s="1088"/>
      <c r="Q120" s="1089"/>
      <c r="R120" s="1088"/>
      <c r="S120" s="1089"/>
      <c r="T120" s="1088"/>
      <c r="U120" s="1087"/>
    </row>
    <row r="121" spans="1:21">
      <c r="A121" s="1166"/>
      <c r="B121" s="1137"/>
      <c r="C121" s="1137"/>
      <c r="D121" s="1137"/>
      <c r="E121" s="708" t="s">
        <v>1622</v>
      </c>
      <c r="F121" s="182"/>
      <c r="G121" s="1082"/>
      <c r="H121" s="1090"/>
      <c r="I121" s="1091"/>
      <c r="J121" s="1091"/>
      <c r="K121" s="1092"/>
      <c r="L121" s="1091"/>
      <c r="M121" s="1092"/>
      <c r="N121" s="1091"/>
      <c r="O121" s="1091"/>
      <c r="P121" s="1091"/>
      <c r="Q121" s="1092"/>
      <c r="R121" s="1091"/>
      <c r="S121" s="1092"/>
      <c r="T121" s="1091"/>
      <c r="U121" s="1090"/>
    </row>
    <row r="122" spans="1:21">
      <c r="A122" s="1166"/>
      <c r="B122" s="1137"/>
      <c r="C122" s="1137"/>
      <c r="D122" s="1137"/>
      <c r="E122" s="61" t="s">
        <v>1065</v>
      </c>
      <c r="F122" s="1093">
        <f>SUM(F113:F113)</f>
        <v>0</v>
      </c>
      <c r="G122" s="1094"/>
      <c r="H122" s="1094"/>
      <c r="I122" s="1001"/>
      <c r="J122" s="1001"/>
      <c r="K122" s="1001"/>
      <c r="L122" s="1001"/>
      <c r="M122" s="1001"/>
      <c r="N122" s="1001"/>
      <c r="O122" s="1001"/>
      <c r="P122" s="1001"/>
      <c r="Q122" s="1001"/>
      <c r="R122" s="1001"/>
      <c r="S122" s="1001"/>
      <c r="T122" s="1001"/>
      <c r="U122" s="1094"/>
    </row>
    <row r="123" spans="1:21">
      <c r="A123" s="1165" t="s">
        <v>1612</v>
      </c>
      <c r="B123" s="1142"/>
      <c r="C123" s="1136"/>
      <c r="D123" s="1142"/>
      <c r="E123" s="226" t="s">
        <v>1542</v>
      </c>
      <c r="F123" s="1075"/>
      <c r="G123" s="1084"/>
      <c r="H123" s="1084"/>
      <c r="I123" s="1085"/>
      <c r="J123" s="1085"/>
      <c r="K123" s="1086"/>
      <c r="L123" s="1085"/>
      <c r="M123" s="1086"/>
      <c r="N123" s="1085"/>
      <c r="O123" s="1085"/>
      <c r="P123" s="1085"/>
      <c r="Q123" s="1086"/>
      <c r="R123" s="1085"/>
      <c r="S123" s="1086"/>
      <c r="T123" s="1085"/>
      <c r="U123" s="1084"/>
    </row>
    <row r="124" spans="1:21">
      <c r="A124" s="1166"/>
      <c r="B124" s="1143"/>
      <c r="C124" s="1137"/>
      <c r="D124" s="1143"/>
      <c r="E124" s="226" t="s">
        <v>1464</v>
      </c>
      <c r="F124" s="1075"/>
      <c r="G124" s="1087"/>
      <c r="H124" s="1087"/>
      <c r="I124" s="1088"/>
      <c r="J124" s="1088"/>
      <c r="K124" s="1089"/>
      <c r="L124" s="1088"/>
      <c r="M124" s="1089"/>
      <c r="N124" s="1088"/>
      <c r="O124" s="1088"/>
      <c r="P124" s="1088"/>
      <c r="Q124" s="1089"/>
      <c r="R124" s="1088"/>
      <c r="S124" s="1089"/>
      <c r="T124" s="1088"/>
      <c r="U124" s="1087"/>
    </row>
    <row r="125" spans="1:21">
      <c r="A125" s="1161"/>
      <c r="B125" s="1161"/>
      <c r="C125" s="1161"/>
      <c r="D125" s="1161"/>
      <c r="E125" s="313" t="s">
        <v>1613</v>
      </c>
      <c r="F125" s="1075"/>
      <c r="G125" s="1087"/>
      <c r="H125" s="1087"/>
      <c r="I125" s="1088"/>
      <c r="J125" s="1088"/>
      <c r="K125" s="1089"/>
      <c r="L125" s="1088"/>
      <c r="M125" s="1089"/>
      <c r="N125" s="1088"/>
      <c r="O125" s="1088"/>
      <c r="P125" s="1088"/>
      <c r="Q125" s="1089"/>
      <c r="R125" s="1088"/>
      <c r="S125" s="1089"/>
      <c r="T125" s="1088"/>
      <c r="U125" s="1087"/>
    </row>
    <row r="126" spans="1:21">
      <c r="A126" s="1161"/>
      <c r="B126" s="1161"/>
      <c r="C126" s="1161"/>
      <c r="D126" s="1161"/>
      <c r="E126" s="313" t="s">
        <v>1614</v>
      </c>
      <c r="F126" s="1075"/>
      <c r="G126" s="1087"/>
      <c r="H126" s="1087"/>
      <c r="I126" s="1088"/>
      <c r="J126" s="1088"/>
      <c r="K126" s="1089"/>
      <c r="L126" s="1088"/>
      <c r="M126" s="1089"/>
      <c r="N126" s="1088"/>
      <c r="O126" s="1088"/>
      <c r="P126" s="1088"/>
      <c r="Q126" s="1089"/>
      <c r="R126" s="1088"/>
      <c r="S126" s="1089"/>
      <c r="T126" s="1088"/>
      <c r="U126" s="1087"/>
    </row>
    <row r="127" spans="1:21">
      <c r="A127" s="1161"/>
      <c r="B127" s="1161"/>
      <c r="C127" s="1161"/>
      <c r="D127" s="1161"/>
      <c r="E127" s="313" t="s">
        <v>1615</v>
      </c>
      <c r="F127" s="1075"/>
      <c r="G127" s="1087"/>
      <c r="H127" s="1087"/>
      <c r="I127" s="1088"/>
      <c r="J127" s="1088"/>
      <c r="K127" s="1089"/>
      <c r="L127" s="1088"/>
      <c r="M127" s="1089"/>
      <c r="N127" s="1088"/>
      <c r="O127" s="1088"/>
      <c r="P127" s="1088"/>
      <c r="Q127" s="1089"/>
      <c r="R127" s="1088"/>
      <c r="S127" s="1089"/>
      <c r="T127" s="1088"/>
      <c r="U127" s="1087"/>
    </row>
    <row r="128" spans="1:21">
      <c r="A128" s="1161"/>
      <c r="B128" s="1161"/>
      <c r="C128" s="1161"/>
      <c r="D128" s="1161"/>
      <c r="E128" s="313" t="s">
        <v>1535</v>
      </c>
      <c r="F128" s="1075"/>
      <c r="G128" s="1087"/>
      <c r="H128" s="1087"/>
      <c r="I128" s="1088"/>
      <c r="J128" s="1088"/>
      <c r="K128" s="1089"/>
      <c r="L128" s="1088"/>
      <c r="M128" s="1089"/>
      <c r="N128" s="1088"/>
      <c r="O128" s="1088"/>
      <c r="P128" s="1088"/>
      <c r="Q128" s="1089"/>
      <c r="R128" s="1088"/>
      <c r="S128" s="1089"/>
      <c r="T128" s="1088"/>
      <c r="U128" s="1087"/>
    </row>
    <row r="129" spans="1:21">
      <c r="A129" s="1161"/>
      <c r="B129" s="1161"/>
      <c r="C129" s="1161"/>
      <c r="D129" s="1161"/>
      <c r="E129" s="1081" t="s">
        <v>1617</v>
      </c>
      <c r="F129" s="1075"/>
      <c r="G129" s="1087"/>
      <c r="H129" s="1087"/>
      <c r="I129" s="1088"/>
      <c r="J129" s="1088"/>
      <c r="K129" s="1089"/>
      <c r="L129" s="1088"/>
      <c r="M129" s="1089"/>
      <c r="N129" s="1088"/>
      <c r="O129" s="1088"/>
      <c r="P129" s="1088"/>
      <c r="Q129" s="1089"/>
      <c r="R129" s="1088"/>
      <c r="S129" s="1089"/>
      <c r="T129" s="1088"/>
      <c r="U129" s="1087"/>
    </row>
    <row r="130" spans="1:21">
      <c r="A130" s="1161"/>
      <c r="B130" s="1161"/>
      <c r="C130" s="1161"/>
      <c r="D130" s="1161"/>
      <c r="E130" s="1081" t="s">
        <v>1616</v>
      </c>
      <c r="F130" s="1075"/>
      <c r="G130" s="1087"/>
      <c r="H130" s="1087"/>
      <c r="I130" s="1088"/>
      <c r="J130" s="1088"/>
      <c r="K130" s="1089"/>
      <c r="L130" s="1088"/>
      <c r="M130" s="1089"/>
      <c r="N130" s="1088"/>
      <c r="O130" s="1088"/>
      <c r="P130" s="1088"/>
      <c r="Q130" s="1089"/>
      <c r="R130" s="1088"/>
      <c r="S130" s="1089"/>
      <c r="T130" s="1088"/>
      <c r="U130" s="1087"/>
    </row>
    <row r="131" spans="1:21">
      <c r="A131" s="1161"/>
      <c r="B131" s="1161"/>
      <c r="C131" s="1161"/>
      <c r="D131" s="1161"/>
      <c r="E131" s="61" t="s">
        <v>1065</v>
      </c>
      <c r="F131" s="1009">
        <f>SUM(F123:F123)</f>
        <v>0</v>
      </c>
      <c r="G131" s="1000"/>
      <c r="H131" s="1000"/>
      <c r="I131" s="1008"/>
      <c r="J131" s="1008"/>
      <c r="K131" s="1008"/>
      <c r="L131" s="1008"/>
      <c r="M131" s="1008"/>
      <c r="N131" s="1008"/>
      <c r="O131" s="1008"/>
      <c r="P131" s="1008"/>
      <c r="Q131" s="1008"/>
      <c r="R131" s="1008"/>
      <c r="S131" s="1008"/>
      <c r="T131" s="1008"/>
      <c r="U131" s="1000"/>
    </row>
    <row r="132" spans="1:21">
      <c r="A132" s="1111" t="s">
        <v>1623</v>
      </c>
      <c r="B132" s="1095"/>
      <c r="C132" s="1095"/>
      <c r="D132" s="1084"/>
      <c r="E132" s="60" t="s">
        <v>1618</v>
      </c>
      <c r="F132" s="1083"/>
      <c r="G132" s="1084"/>
      <c r="H132" s="1084"/>
      <c r="I132" s="1085"/>
      <c r="J132" s="1085"/>
      <c r="K132" s="1086"/>
      <c r="L132" s="1085"/>
      <c r="M132" s="1086"/>
      <c r="N132" s="1085"/>
      <c r="O132" s="1085"/>
      <c r="P132" s="1085"/>
      <c r="Q132" s="1086"/>
      <c r="R132" s="1085"/>
      <c r="S132" s="1086"/>
      <c r="T132" s="1085"/>
      <c r="U132" s="1084"/>
    </row>
    <row r="133" spans="1:21">
      <c r="A133" s="65"/>
      <c r="B133" s="65"/>
      <c r="C133" s="65"/>
      <c r="D133" s="1087"/>
      <c r="E133" s="226" t="s">
        <v>1547</v>
      </c>
      <c r="F133" s="1083"/>
      <c r="G133" s="1084"/>
      <c r="H133" s="1087"/>
      <c r="I133" s="1088"/>
      <c r="J133" s="1088"/>
      <c r="K133" s="1089"/>
      <c r="L133" s="1088"/>
      <c r="M133" s="1089"/>
      <c r="N133" s="1088"/>
      <c r="O133" s="1088"/>
      <c r="P133" s="1088"/>
      <c r="Q133" s="1089"/>
      <c r="R133" s="1088"/>
      <c r="S133" s="1089"/>
      <c r="T133" s="1088"/>
      <c r="U133" s="1087"/>
    </row>
    <row r="134" spans="1:21">
      <c r="A134" s="65"/>
      <c r="B134" s="65"/>
      <c r="C134" s="65"/>
      <c r="D134" s="1087"/>
      <c r="E134" s="67" t="s">
        <v>1619</v>
      </c>
      <c r="F134" s="1083"/>
      <c r="G134" s="1084"/>
      <c r="H134" s="1087"/>
      <c r="I134" s="1088"/>
      <c r="J134" s="1088"/>
      <c r="K134" s="1089"/>
      <c r="L134" s="1088"/>
      <c r="M134" s="1089"/>
      <c r="N134" s="1088"/>
      <c r="O134" s="1088"/>
      <c r="P134" s="1088"/>
      <c r="Q134" s="1089"/>
      <c r="R134" s="1088"/>
      <c r="S134" s="1089"/>
      <c r="T134" s="1088"/>
      <c r="U134" s="1087"/>
    </row>
    <row r="135" spans="1:21">
      <c r="A135" s="65"/>
      <c r="B135" s="65"/>
      <c r="C135" s="65"/>
      <c r="D135" s="1087"/>
      <c r="E135" s="67" t="s">
        <v>1607</v>
      </c>
      <c r="F135" s="1083"/>
      <c r="G135" s="1084"/>
      <c r="H135" s="1087"/>
      <c r="I135" s="1088"/>
      <c r="J135" s="1088"/>
      <c r="K135" s="1089"/>
      <c r="L135" s="1088"/>
      <c r="M135" s="1089"/>
      <c r="N135" s="1088"/>
      <c r="O135" s="1088"/>
      <c r="P135" s="1088"/>
      <c r="Q135" s="1089"/>
      <c r="R135" s="1088"/>
      <c r="S135" s="1089"/>
      <c r="T135" s="1088"/>
      <c r="U135" s="1087"/>
    </row>
    <row r="136" spans="1:21">
      <c r="A136" s="65"/>
      <c r="B136" s="65"/>
      <c r="C136" s="65"/>
      <c r="D136" s="1087"/>
      <c r="E136" s="67" t="s">
        <v>1621</v>
      </c>
      <c r="F136" s="1083"/>
      <c r="G136" s="1084"/>
      <c r="H136" s="1087"/>
      <c r="I136" s="1088"/>
      <c r="J136" s="1088"/>
      <c r="K136" s="1089"/>
      <c r="L136" s="1088"/>
      <c r="M136" s="1089"/>
      <c r="N136" s="1088"/>
      <c r="O136" s="1088"/>
      <c r="P136" s="1088"/>
      <c r="Q136" s="1089"/>
      <c r="R136" s="1088"/>
      <c r="S136" s="1089"/>
      <c r="T136" s="1088"/>
      <c r="U136" s="1087"/>
    </row>
    <row r="137" spans="1:21">
      <c r="A137" s="65"/>
      <c r="B137" s="65"/>
      <c r="C137" s="65"/>
      <c r="D137" s="1087"/>
      <c r="E137" s="67" t="s">
        <v>1620</v>
      </c>
      <c r="F137" s="1083"/>
      <c r="G137" s="1084"/>
      <c r="H137" s="1087"/>
      <c r="I137" s="1088"/>
      <c r="J137" s="1088"/>
      <c r="K137" s="1089"/>
      <c r="L137" s="1088"/>
      <c r="M137" s="1089"/>
      <c r="N137" s="1088"/>
      <c r="O137" s="1088"/>
      <c r="P137" s="1088"/>
      <c r="Q137" s="1089"/>
      <c r="R137" s="1088"/>
      <c r="S137" s="1089"/>
      <c r="T137" s="1088"/>
      <c r="U137" s="1087"/>
    </row>
    <row r="138" spans="1:21">
      <c r="A138" s="65"/>
      <c r="B138" s="65"/>
      <c r="C138" s="65"/>
      <c r="D138" s="1087"/>
      <c r="E138" s="367" t="s">
        <v>1580</v>
      </c>
      <c r="F138" s="1085"/>
      <c r="G138" s="1084"/>
      <c r="H138" s="1087"/>
      <c r="I138" s="1088"/>
      <c r="J138" s="1088"/>
      <c r="K138" s="1089"/>
      <c r="L138" s="1088"/>
      <c r="M138" s="1089"/>
      <c r="N138" s="1088"/>
      <c r="O138" s="1088"/>
      <c r="P138" s="1088"/>
      <c r="Q138" s="1089"/>
      <c r="R138" s="1088"/>
      <c r="S138" s="1089"/>
      <c r="T138" s="1088"/>
      <c r="U138" s="1087"/>
    </row>
    <row r="139" spans="1:21">
      <c r="A139" s="512"/>
      <c r="B139" s="512"/>
      <c r="C139" s="512"/>
      <c r="D139" s="1090"/>
      <c r="E139" s="991" t="s">
        <v>1065</v>
      </c>
      <c r="F139" s="1009">
        <f>SUM(F131:F131)</f>
        <v>0</v>
      </c>
      <c r="G139" s="1000"/>
      <c r="H139" s="1000"/>
      <c r="I139" s="1008"/>
      <c r="J139" s="1008"/>
      <c r="K139" s="1008"/>
      <c r="L139" s="1008"/>
      <c r="M139" s="1008"/>
      <c r="N139" s="1008"/>
      <c r="O139" s="1008"/>
      <c r="P139" s="1008"/>
      <c r="Q139" s="1008"/>
      <c r="R139" s="1008"/>
      <c r="S139" s="1008"/>
      <c r="T139" s="1008"/>
      <c r="U139" s="1000"/>
    </row>
  </sheetData>
  <mergeCells count="70">
    <mergeCell ref="G42:G49"/>
    <mergeCell ref="U42:U45"/>
    <mergeCell ref="A81:A85"/>
    <mergeCell ref="A86:A94"/>
    <mergeCell ref="B86:B94"/>
    <mergeCell ref="C86:C94"/>
    <mergeCell ref="D86:D94"/>
    <mergeCell ref="A42:A43"/>
    <mergeCell ref="A72:A80"/>
    <mergeCell ref="B72:B80"/>
    <mergeCell ref="C72:C80"/>
    <mergeCell ref="D72:D80"/>
    <mergeCell ref="C65:C71"/>
    <mergeCell ref="D65:D71"/>
    <mergeCell ref="G65:G69"/>
    <mergeCell ref="A123:A124"/>
    <mergeCell ref="B123:B124"/>
    <mergeCell ref="C123:C124"/>
    <mergeCell ref="D123:D124"/>
    <mergeCell ref="A113:A122"/>
    <mergeCell ref="B113:B122"/>
    <mergeCell ref="C113:C122"/>
    <mergeCell ref="D113:D122"/>
    <mergeCell ref="A125:A131"/>
    <mergeCell ref="B125:B131"/>
    <mergeCell ref="C125:C131"/>
    <mergeCell ref="D125:D131"/>
    <mergeCell ref="Q7:Q8"/>
    <mergeCell ref="L7:L8"/>
    <mergeCell ref="M7:M8"/>
    <mergeCell ref="E7:E8"/>
    <mergeCell ref="F7:F8"/>
    <mergeCell ref="G7:G8"/>
    <mergeCell ref="I7:I8"/>
    <mergeCell ref="J7:J8"/>
    <mergeCell ref="K7:K8"/>
    <mergeCell ref="H65:H69"/>
    <mergeCell ref="A65:A71"/>
    <mergeCell ref="B65:B71"/>
    <mergeCell ref="A1:U1"/>
    <mergeCell ref="A3:D3"/>
    <mergeCell ref="A6:A8"/>
    <mergeCell ref="B6:B8"/>
    <mergeCell ref="C6:C8"/>
    <mergeCell ref="D6:D8"/>
    <mergeCell ref="E6:G6"/>
    <mergeCell ref="H6:H8"/>
    <mergeCell ref="I6:T6"/>
    <mergeCell ref="U6:U8"/>
    <mergeCell ref="R7:R8"/>
    <mergeCell ref="S7:S8"/>
    <mergeCell ref="T7:T8"/>
    <mergeCell ref="N7:N8"/>
    <mergeCell ref="O7:O8"/>
    <mergeCell ref="P7:P8"/>
    <mergeCell ref="U9:U11"/>
    <mergeCell ref="G9:G15"/>
    <mergeCell ref="G25:G31"/>
    <mergeCell ref="U25:U27"/>
    <mergeCell ref="A9:A22"/>
    <mergeCell ref="A25:A33"/>
    <mergeCell ref="A95:A112"/>
    <mergeCell ref="B95:B112"/>
    <mergeCell ref="C95:C112"/>
    <mergeCell ref="D95:D112"/>
    <mergeCell ref="U65:U69"/>
    <mergeCell ref="B81:B85"/>
    <mergeCell ref="C81:C85"/>
    <mergeCell ref="D81:D85"/>
    <mergeCell ref="G103:G105"/>
  </mergeCells>
  <printOptions horizontalCentered="1"/>
  <pageMargins left="0.23622047244094491" right="0.17" top="0.42" bottom="0.25" header="0.31496062992125984" footer="0.17"/>
  <pageSetup paperSize="9" scale="86" firstPageNumber="9" fitToHeight="0" orientation="landscape" useFirstPageNumber="1" r:id="rId1"/>
  <headerFooter scaleWithDoc="0" alignWithMargins="0">
    <evenHeader>&amp;C&amp;"TH SarabunIT๙,Bold"&amp;16&amp;P</evenHeader>
  </headerFooter>
  <rowBreaks count="4" manualBreakCount="4">
    <brk id="33" max="20" man="1"/>
    <brk id="64" max="20" man="1"/>
    <brk id="92" max="20" man="1"/>
    <brk id="117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43"/>
  <sheetViews>
    <sheetView topLeftCell="A4" zoomScaleNormal="100" zoomScaleSheetLayoutView="110" workbookViewId="0">
      <pane xSplit="4" ySplit="3" topLeftCell="H35" activePane="bottomRight" state="frozen"/>
      <selection activeCell="H2" sqref="H1:U1048576"/>
      <selection pane="topRight" activeCell="H2" sqref="H1:U1048576"/>
      <selection pane="bottomLeft" activeCell="H2" sqref="H1:U1048576"/>
      <selection pane="bottomRight" activeCell="H2" sqref="H1:U1048576"/>
    </sheetView>
  </sheetViews>
  <sheetFormatPr defaultColWidth="9" defaultRowHeight="18.75"/>
  <cols>
    <col min="1" max="5" width="22.7109375" style="74" customWidth="1"/>
    <col min="6" max="6" width="8.140625" style="74" customWidth="1"/>
    <col min="7" max="7" width="10.140625" style="74" customWidth="1"/>
    <col min="8" max="8" width="10.42578125" style="74" customWidth="1"/>
    <col min="9" max="20" width="4" style="74" customWidth="1"/>
    <col min="21" max="21" width="5.7109375" style="74" customWidth="1"/>
    <col min="22" max="16384" width="9" style="74"/>
  </cols>
  <sheetData>
    <row r="1" spans="1:21" s="255" customFormat="1" ht="21">
      <c r="A1" s="1221" t="s">
        <v>41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1221"/>
      <c r="P1" s="1221"/>
      <c r="Q1" s="1221"/>
      <c r="R1" s="1221"/>
      <c r="S1" s="1221"/>
      <c r="T1" s="1221"/>
      <c r="U1" s="1221"/>
    </row>
    <row r="2" spans="1:21" s="255" customFormat="1" ht="21">
      <c r="A2" s="1222" t="s">
        <v>42</v>
      </c>
      <c r="B2" s="1222"/>
      <c r="C2" s="1222"/>
      <c r="D2" s="1222"/>
      <c r="E2" s="27"/>
    </row>
    <row r="3" spans="1:21" s="255" customFormat="1" ht="21">
      <c r="A3" s="1222" t="s">
        <v>43</v>
      </c>
      <c r="B3" s="1222"/>
      <c r="C3" s="1222"/>
      <c r="D3" s="1222"/>
      <c r="E3" s="27"/>
    </row>
    <row r="4" spans="1:21">
      <c r="A4" s="1214" t="s">
        <v>44</v>
      </c>
      <c r="B4" s="1214" t="s">
        <v>45</v>
      </c>
      <c r="C4" s="1214" t="s">
        <v>46</v>
      </c>
      <c r="D4" s="1214" t="s">
        <v>47</v>
      </c>
      <c r="E4" s="1214" t="s">
        <v>48</v>
      </c>
      <c r="F4" s="1214"/>
      <c r="G4" s="1214"/>
      <c r="H4" s="1214" t="s">
        <v>49</v>
      </c>
      <c r="I4" s="1214" t="s">
        <v>50</v>
      </c>
      <c r="J4" s="1214"/>
      <c r="K4" s="1214"/>
      <c r="L4" s="1214"/>
      <c r="M4" s="1214"/>
      <c r="N4" s="1214"/>
      <c r="O4" s="1214"/>
      <c r="P4" s="1214"/>
      <c r="Q4" s="1214"/>
      <c r="R4" s="1214"/>
      <c r="S4" s="1214"/>
      <c r="T4" s="1214"/>
      <c r="U4" s="1214" t="s">
        <v>51</v>
      </c>
    </row>
    <row r="5" spans="1:21">
      <c r="A5" s="1214"/>
      <c r="B5" s="1214"/>
      <c r="C5" s="1214"/>
      <c r="D5" s="1214"/>
      <c r="E5" s="1214" t="s">
        <v>52</v>
      </c>
      <c r="F5" s="1223" t="s">
        <v>53</v>
      </c>
      <c r="G5" s="1223" t="s">
        <v>54</v>
      </c>
      <c r="H5" s="1214"/>
      <c r="I5" s="1214" t="s">
        <v>55</v>
      </c>
      <c r="J5" s="1214" t="s">
        <v>56</v>
      </c>
      <c r="K5" s="1214" t="s">
        <v>57</v>
      </c>
      <c r="L5" s="1214" t="s">
        <v>58</v>
      </c>
      <c r="M5" s="1214" t="s">
        <v>59</v>
      </c>
      <c r="N5" s="1214" t="s">
        <v>60</v>
      </c>
      <c r="O5" s="1214" t="s">
        <v>61</v>
      </c>
      <c r="P5" s="1214" t="s">
        <v>62</v>
      </c>
      <c r="Q5" s="1214" t="s">
        <v>63</v>
      </c>
      <c r="R5" s="1214" t="s">
        <v>64</v>
      </c>
      <c r="S5" s="1214" t="s">
        <v>65</v>
      </c>
      <c r="T5" s="1214" t="s">
        <v>66</v>
      </c>
      <c r="U5" s="1214"/>
    </row>
    <row r="6" spans="1:21">
      <c r="A6" s="1214"/>
      <c r="B6" s="1214"/>
      <c r="C6" s="1214"/>
      <c r="D6" s="1214"/>
      <c r="E6" s="1214"/>
      <c r="F6" s="1223"/>
      <c r="G6" s="1223"/>
      <c r="H6" s="1214"/>
      <c r="I6" s="1214"/>
      <c r="J6" s="1214"/>
      <c r="K6" s="1214"/>
      <c r="L6" s="1214"/>
      <c r="M6" s="1214"/>
      <c r="N6" s="1214"/>
      <c r="O6" s="1214"/>
      <c r="P6" s="1214"/>
      <c r="Q6" s="1214"/>
      <c r="R6" s="1214"/>
      <c r="S6" s="1214"/>
      <c r="T6" s="1214"/>
      <c r="U6" s="1214"/>
    </row>
    <row r="7" spans="1:21" s="28" customFormat="1" ht="131.25">
      <c r="A7" s="224" t="s">
        <v>67</v>
      </c>
      <c r="B7" s="226" t="s">
        <v>68</v>
      </c>
      <c r="C7" s="227" t="s">
        <v>69</v>
      </c>
      <c r="D7" s="226" t="s">
        <v>70</v>
      </c>
      <c r="E7" s="324"/>
      <c r="F7" s="324"/>
      <c r="G7" s="294"/>
      <c r="H7" s="290" t="s">
        <v>71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312" t="s">
        <v>72</v>
      </c>
    </row>
    <row r="8" spans="1:21" s="28" customFormat="1" ht="93.75">
      <c r="A8" s="1205" t="s">
        <v>73</v>
      </c>
      <c r="B8" s="1142" t="s">
        <v>68</v>
      </c>
      <c r="C8" s="1142" t="s">
        <v>74</v>
      </c>
      <c r="D8" s="1142" t="s">
        <v>75</v>
      </c>
      <c r="E8" s="190" t="s">
        <v>76</v>
      </c>
      <c r="F8" s="191">
        <f>70*20*3</f>
        <v>4200</v>
      </c>
      <c r="G8" s="294" t="s">
        <v>77</v>
      </c>
      <c r="H8" s="290" t="s">
        <v>1420</v>
      </c>
      <c r="I8" s="269"/>
      <c r="J8" s="269"/>
      <c r="K8" s="295">
        <v>1400</v>
      </c>
      <c r="L8" s="295"/>
      <c r="M8" s="295"/>
      <c r="N8" s="295"/>
      <c r="O8" s="295">
        <v>1400</v>
      </c>
      <c r="P8" s="295"/>
      <c r="Q8" s="295"/>
      <c r="R8" s="295"/>
      <c r="S8" s="295">
        <v>1400</v>
      </c>
      <c r="T8" s="269"/>
      <c r="U8" s="312" t="s">
        <v>72</v>
      </c>
    </row>
    <row r="9" spans="1:21" s="28" customFormat="1">
      <c r="A9" s="1206"/>
      <c r="B9" s="1143"/>
      <c r="C9" s="1143"/>
      <c r="D9" s="1143"/>
      <c r="E9" s="259" t="s">
        <v>4</v>
      </c>
      <c r="F9" s="260">
        <f>SUM(F8:F8)</f>
        <v>4200</v>
      </c>
      <c r="G9" s="261"/>
      <c r="H9" s="261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1"/>
    </row>
    <row r="10" spans="1:21" s="28" customFormat="1">
      <c r="A10" s="1207"/>
      <c r="B10" s="1159"/>
      <c r="C10" s="1159"/>
      <c r="D10" s="1159"/>
      <c r="E10" s="325"/>
      <c r="F10" s="301"/>
      <c r="G10" s="264"/>
      <c r="H10" s="264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4"/>
    </row>
    <row r="11" spans="1:21" s="28" customFormat="1" ht="93.75">
      <c r="A11" s="226" t="s">
        <v>78</v>
      </c>
      <c r="B11" s="226" t="s">
        <v>79</v>
      </c>
      <c r="C11" s="226" t="s">
        <v>80</v>
      </c>
      <c r="D11" s="226" t="s">
        <v>81</v>
      </c>
      <c r="E11" s="190"/>
      <c r="F11" s="191"/>
      <c r="G11" s="288"/>
      <c r="H11" s="284" t="s">
        <v>82</v>
      </c>
      <c r="I11" s="68"/>
      <c r="J11" s="68"/>
      <c r="K11" s="285"/>
      <c r="L11" s="68"/>
      <c r="M11" s="68"/>
      <c r="N11" s="68"/>
      <c r="O11" s="68"/>
      <c r="P11" s="68"/>
      <c r="Q11" s="68"/>
      <c r="R11" s="285"/>
      <c r="S11" s="68"/>
      <c r="T11" s="68"/>
      <c r="U11" s="289" t="s">
        <v>83</v>
      </c>
    </row>
    <row r="12" spans="1:21" s="28" customFormat="1">
      <c r="A12" s="224" t="s">
        <v>84</v>
      </c>
      <c r="B12" s="224"/>
      <c r="C12" s="224"/>
      <c r="D12" s="224"/>
      <c r="E12" s="190"/>
      <c r="F12" s="318"/>
      <c r="G12" s="294"/>
      <c r="H12" s="290"/>
      <c r="I12" s="265"/>
      <c r="J12" s="265"/>
      <c r="K12" s="269"/>
      <c r="L12" s="265"/>
      <c r="M12" s="265"/>
      <c r="N12" s="265"/>
      <c r="O12" s="265"/>
      <c r="P12" s="265"/>
      <c r="Q12" s="265"/>
      <c r="R12" s="269"/>
      <c r="S12" s="265"/>
      <c r="T12" s="265"/>
      <c r="U12" s="312"/>
    </row>
    <row r="13" spans="1:21" ht="56.25">
      <c r="A13" s="1142" t="s">
        <v>85</v>
      </c>
      <c r="B13" s="1142" t="s">
        <v>86</v>
      </c>
      <c r="C13" s="1142" t="s">
        <v>87</v>
      </c>
      <c r="D13" s="1142" t="s">
        <v>88</v>
      </c>
      <c r="E13" s="190" t="s">
        <v>89</v>
      </c>
      <c r="F13" s="326">
        <v>2240</v>
      </c>
      <c r="G13" s="1198" t="s">
        <v>77</v>
      </c>
      <c r="H13" s="1218" t="s">
        <v>90</v>
      </c>
      <c r="I13" s="1202"/>
      <c r="J13" s="1202"/>
      <c r="K13" s="1202"/>
      <c r="L13" s="1202"/>
      <c r="M13" s="1202"/>
      <c r="N13" s="1202"/>
      <c r="O13" s="1202"/>
      <c r="P13" s="1202">
        <v>1680</v>
      </c>
      <c r="Q13" s="1202"/>
      <c r="R13" s="1202"/>
      <c r="S13" s="1202">
        <v>1680</v>
      </c>
      <c r="T13" s="1202"/>
      <c r="U13" s="1211" t="s">
        <v>91</v>
      </c>
    </row>
    <row r="14" spans="1:21" ht="56.25">
      <c r="A14" s="1143"/>
      <c r="B14" s="1143"/>
      <c r="C14" s="1143"/>
      <c r="D14" s="1143"/>
      <c r="E14" s="190" t="s">
        <v>92</v>
      </c>
      <c r="F14" s="327">
        <v>1120</v>
      </c>
      <c r="G14" s="1199"/>
      <c r="H14" s="1219"/>
      <c r="I14" s="1203"/>
      <c r="J14" s="1203"/>
      <c r="K14" s="1203"/>
      <c r="L14" s="1203"/>
      <c r="M14" s="1203"/>
      <c r="N14" s="1203"/>
      <c r="O14" s="1203"/>
      <c r="P14" s="1203"/>
      <c r="Q14" s="1203"/>
      <c r="R14" s="1203"/>
      <c r="S14" s="1203"/>
      <c r="T14" s="1203"/>
      <c r="U14" s="1212"/>
    </row>
    <row r="15" spans="1:21">
      <c r="A15" s="1159"/>
      <c r="B15" s="1159"/>
      <c r="C15" s="1159"/>
      <c r="D15" s="1159"/>
      <c r="E15" s="259" t="s">
        <v>4</v>
      </c>
      <c r="F15" s="260">
        <f>SUM(F11:F14)</f>
        <v>3360</v>
      </c>
      <c r="G15" s="291"/>
      <c r="H15" s="1220"/>
      <c r="I15" s="1204"/>
      <c r="J15" s="1204"/>
      <c r="K15" s="1204"/>
      <c r="L15" s="1204"/>
      <c r="M15" s="1204"/>
      <c r="N15" s="1204"/>
      <c r="O15" s="1204"/>
      <c r="P15" s="1204"/>
      <c r="Q15" s="1204"/>
      <c r="R15" s="1204"/>
      <c r="S15" s="1204"/>
      <c r="T15" s="1204"/>
      <c r="U15" s="1213"/>
    </row>
    <row r="16" spans="1:21" s="28" customFormat="1" ht="37.5">
      <c r="A16" s="1172" t="s">
        <v>93</v>
      </c>
      <c r="B16" s="1160" t="s">
        <v>94</v>
      </c>
      <c r="C16" s="1172" t="s">
        <v>95</v>
      </c>
      <c r="D16" s="1160" t="s">
        <v>88</v>
      </c>
      <c r="E16" s="190" t="s">
        <v>96</v>
      </c>
      <c r="F16" s="191">
        <v>15120</v>
      </c>
      <c r="G16" s="1198" t="s">
        <v>77</v>
      </c>
      <c r="H16" s="1215" t="s">
        <v>97</v>
      </c>
      <c r="I16" s="1202"/>
      <c r="J16" s="1202"/>
      <c r="K16" s="1202"/>
      <c r="L16" s="1202"/>
      <c r="M16" s="1202"/>
      <c r="N16" s="1202"/>
      <c r="O16" s="1202"/>
      <c r="P16" s="1202"/>
      <c r="Q16" s="1202">
        <v>16080</v>
      </c>
      <c r="R16" s="1202">
        <v>8040</v>
      </c>
      <c r="S16" s="1202"/>
      <c r="T16" s="1202"/>
      <c r="U16" s="1191" t="s">
        <v>91</v>
      </c>
    </row>
    <row r="17" spans="1:21" s="28" customFormat="1">
      <c r="A17" s="1173"/>
      <c r="B17" s="1160"/>
      <c r="C17" s="1173"/>
      <c r="D17" s="1160"/>
      <c r="E17" s="197" t="s">
        <v>98</v>
      </c>
      <c r="F17" s="191">
        <v>9000</v>
      </c>
      <c r="G17" s="1199"/>
      <c r="H17" s="1216"/>
      <c r="I17" s="1203"/>
      <c r="J17" s="1203"/>
      <c r="K17" s="1203"/>
      <c r="L17" s="1203"/>
      <c r="M17" s="1203"/>
      <c r="N17" s="1203"/>
      <c r="O17" s="1203"/>
      <c r="P17" s="1203"/>
      <c r="Q17" s="1203"/>
      <c r="R17" s="1203"/>
      <c r="S17" s="1203"/>
      <c r="T17" s="1203"/>
      <c r="U17" s="1192"/>
    </row>
    <row r="18" spans="1:21" s="28" customFormat="1">
      <c r="A18" s="1174"/>
      <c r="B18" s="1160"/>
      <c r="C18" s="1174"/>
      <c r="D18" s="1160"/>
      <c r="E18" s="259" t="s">
        <v>4</v>
      </c>
      <c r="F18" s="260">
        <f>SUM(F16:F17)</f>
        <v>24120</v>
      </c>
      <c r="G18" s="261"/>
      <c r="H18" s="1217"/>
      <c r="I18" s="1204"/>
      <c r="J18" s="1204"/>
      <c r="K18" s="1204"/>
      <c r="L18" s="1204"/>
      <c r="M18" s="1204"/>
      <c r="N18" s="1204"/>
      <c r="O18" s="1204"/>
      <c r="P18" s="1204"/>
      <c r="Q18" s="1204"/>
      <c r="R18" s="1204"/>
      <c r="S18" s="1204"/>
      <c r="T18" s="1204"/>
      <c r="U18" s="1193"/>
    </row>
    <row r="19" spans="1:21" s="28" customFormat="1" ht="37.5">
      <c r="A19" s="1205" t="s">
        <v>99</v>
      </c>
      <c r="B19" s="1142" t="s">
        <v>100</v>
      </c>
      <c r="C19" s="1142" t="s">
        <v>101</v>
      </c>
      <c r="D19" s="1160" t="s">
        <v>102</v>
      </c>
      <c r="E19" s="190" t="s">
        <v>103</v>
      </c>
      <c r="F19" s="191">
        <v>6000</v>
      </c>
      <c r="G19" s="1198" t="s">
        <v>77</v>
      </c>
      <c r="H19" s="1208" t="s">
        <v>104</v>
      </c>
      <c r="I19" s="1202"/>
      <c r="J19" s="1202"/>
      <c r="K19" s="1202"/>
      <c r="L19" s="1202">
        <v>2000</v>
      </c>
      <c r="M19" s="1202">
        <v>2000</v>
      </c>
      <c r="N19" s="1202">
        <v>2000</v>
      </c>
      <c r="O19" s="1202">
        <v>2000</v>
      </c>
      <c r="P19" s="1202">
        <v>2000</v>
      </c>
      <c r="Q19" s="1202"/>
      <c r="R19" s="1202"/>
      <c r="S19" s="1202"/>
      <c r="T19" s="1202"/>
      <c r="U19" s="1191" t="s">
        <v>91</v>
      </c>
    </row>
    <row r="20" spans="1:21" s="28" customFormat="1">
      <c r="A20" s="1206"/>
      <c r="B20" s="1143"/>
      <c r="C20" s="1143"/>
      <c r="D20" s="1160"/>
      <c r="E20" s="197" t="s">
        <v>105</v>
      </c>
      <c r="F20" s="191">
        <v>4000</v>
      </c>
      <c r="G20" s="1199"/>
      <c r="H20" s="1209"/>
      <c r="I20" s="1203"/>
      <c r="J20" s="1203"/>
      <c r="K20" s="1203"/>
      <c r="L20" s="1203"/>
      <c r="M20" s="1203"/>
      <c r="N20" s="1203"/>
      <c r="O20" s="1203"/>
      <c r="P20" s="1203"/>
      <c r="Q20" s="1203"/>
      <c r="R20" s="1203"/>
      <c r="S20" s="1203"/>
      <c r="T20" s="1203"/>
      <c r="U20" s="1192"/>
    </row>
    <row r="21" spans="1:21" s="28" customFormat="1">
      <c r="A21" s="1207"/>
      <c r="B21" s="1159"/>
      <c r="C21" s="1159"/>
      <c r="D21" s="1160"/>
      <c r="E21" s="259" t="s">
        <v>4</v>
      </c>
      <c r="F21" s="260">
        <f>SUM(F19:F20)</f>
        <v>10000</v>
      </c>
      <c r="G21" s="261"/>
      <c r="H21" s="1210"/>
      <c r="I21" s="1204"/>
      <c r="J21" s="1204"/>
      <c r="K21" s="1204"/>
      <c r="L21" s="1204"/>
      <c r="M21" s="1204"/>
      <c r="N21" s="1204"/>
      <c r="O21" s="1204"/>
      <c r="P21" s="1204"/>
      <c r="Q21" s="1204"/>
      <c r="R21" s="1204"/>
      <c r="S21" s="1204"/>
      <c r="T21" s="1204"/>
      <c r="U21" s="1193"/>
    </row>
    <row r="22" spans="1:21" s="28" customFormat="1">
      <c r="A22" s="226" t="s">
        <v>106</v>
      </c>
      <c r="B22" s="226"/>
      <c r="C22" s="226"/>
      <c r="D22" s="226"/>
      <c r="E22" s="190"/>
      <c r="F22" s="191"/>
      <c r="G22" s="257"/>
      <c r="H22" s="268"/>
      <c r="I22" s="265"/>
      <c r="J22" s="265"/>
      <c r="K22" s="269"/>
      <c r="L22" s="265"/>
      <c r="M22" s="265"/>
      <c r="N22" s="265"/>
      <c r="O22" s="265"/>
      <c r="P22" s="265"/>
      <c r="Q22" s="265"/>
      <c r="R22" s="269"/>
      <c r="S22" s="265"/>
      <c r="T22" s="265"/>
      <c r="U22" s="1191" t="s">
        <v>91</v>
      </c>
    </row>
    <row r="23" spans="1:21" s="28" customFormat="1" ht="56.25">
      <c r="A23" s="226" t="s">
        <v>107</v>
      </c>
      <c r="B23" s="226" t="s">
        <v>108</v>
      </c>
      <c r="C23" s="299" t="s">
        <v>109</v>
      </c>
      <c r="D23" s="299" t="s">
        <v>110</v>
      </c>
      <c r="E23" s="300"/>
      <c r="F23" s="301"/>
      <c r="G23" s="257"/>
      <c r="H23" s="268"/>
      <c r="I23" s="265"/>
      <c r="J23" s="265"/>
      <c r="K23" s="269"/>
      <c r="L23" s="265"/>
      <c r="M23" s="265"/>
      <c r="N23" s="265"/>
      <c r="O23" s="265"/>
      <c r="P23" s="265"/>
      <c r="Q23" s="265"/>
      <c r="R23" s="269"/>
      <c r="S23" s="265"/>
      <c r="T23" s="265"/>
      <c r="U23" s="1193"/>
    </row>
    <row r="24" spans="1:21" s="28" customFormat="1" ht="37.5">
      <c r="A24" s="224" t="s">
        <v>111</v>
      </c>
      <c r="B24" s="226"/>
      <c r="C24" s="225"/>
      <c r="D24" s="225"/>
      <c r="E24" s="300"/>
      <c r="F24" s="191"/>
      <c r="G24" s="257"/>
      <c r="H24" s="268"/>
      <c r="I24" s="265"/>
      <c r="J24" s="265"/>
      <c r="K24" s="269"/>
      <c r="L24" s="265"/>
      <c r="M24" s="265"/>
      <c r="N24" s="265"/>
      <c r="O24" s="265"/>
      <c r="P24" s="265"/>
      <c r="Q24" s="265"/>
      <c r="R24" s="269"/>
      <c r="S24" s="265"/>
      <c r="T24" s="265"/>
      <c r="U24" s="312"/>
    </row>
    <row r="25" spans="1:21" s="28" customFormat="1" ht="75">
      <c r="A25" s="226" t="s">
        <v>112</v>
      </c>
      <c r="B25" s="226" t="s">
        <v>113</v>
      </c>
      <c r="C25" s="226" t="s">
        <v>114</v>
      </c>
      <c r="D25" s="226" t="s">
        <v>110</v>
      </c>
      <c r="E25" s="300"/>
      <c r="F25" s="191"/>
      <c r="G25" s="288"/>
      <c r="H25" s="284"/>
      <c r="I25" s="68"/>
      <c r="J25" s="68"/>
      <c r="K25" s="285"/>
      <c r="L25" s="68"/>
      <c r="M25" s="68"/>
      <c r="N25" s="68"/>
      <c r="O25" s="68"/>
      <c r="P25" s="68"/>
      <c r="Q25" s="68"/>
      <c r="R25" s="285"/>
      <c r="S25" s="68"/>
      <c r="T25" s="68"/>
      <c r="U25" s="289"/>
    </row>
    <row r="26" spans="1:21" s="28" customFormat="1" ht="75">
      <c r="A26" s="224" t="s">
        <v>115</v>
      </c>
      <c r="B26" s="226" t="s">
        <v>116</v>
      </c>
      <c r="C26" s="225" t="s">
        <v>117</v>
      </c>
      <c r="D26" s="225" t="s">
        <v>110</v>
      </c>
      <c r="E26" s="300"/>
      <c r="F26" s="191"/>
      <c r="G26" s="257"/>
      <c r="H26" s="268"/>
      <c r="I26" s="265"/>
      <c r="J26" s="265"/>
      <c r="K26" s="269"/>
      <c r="L26" s="265"/>
      <c r="M26" s="265"/>
      <c r="N26" s="265"/>
      <c r="O26" s="265"/>
      <c r="P26" s="265"/>
      <c r="Q26" s="265"/>
      <c r="R26" s="269"/>
      <c r="S26" s="265"/>
      <c r="T26" s="265"/>
      <c r="U26" s="312"/>
    </row>
    <row r="27" spans="1:21" s="28" customFormat="1" ht="37.5">
      <c r="A27" s="224" t="s">
        <v>118</v>
      </c>
      <c r="B27" s="226"/>
      <c r="C27" s="225"/>
      <c r="D27" s="225"/>
      <c r="E27" s="300"/>
      <c r="F27" s="191"/>
      <c r="G27" s="257"/>
      <c r="H27" s="268"/>
      <c r="I27" s="265"/>
      <c r="J27" s="265"/>
      <c r="K27" s="269"/>
      <c r="L27" s="265"/>
      <c r="M27" s="265"/>
      <c r="N27" s="265"/>
      <c r="O27" s="265"/>
      <c r="P27" s="265"/>
      <c r="Q27" s="265"/>
      <c r="R27" s="269"/>
      <c r="S27" s="265"/>
      <c r="T27" s="265"/>
      <c r="U27" s="312"/>
    </row>
    <row r="28" spans="1:21" s="28" customFormat="1" ht="75">
      <c r="A28" s="224" t="s">
        <v>119</v>
      </c>
      <c r="B28" s="226" t="s">
        <v>120</v>
      </c>
      <c r="C28" s="225"/>
      <c r="D28" s="225" t="s">
        <v>121</v>
      </c>
      <c r="E28" s="300"/>
      <c r="F28" s="191"/>
      <c r="G28" s="257"/>
      <c r="H28" s="328">
        <v>22555</v>
      </c>
      <c r="I28" s="265"/>
      <c r="J28" s="265"/>
      <c r="K28" s="269"/>
      <c r="L28" s="265"/>
      <c r="M28" s="265"/>
      <c r="N28" s="265"/>
      <c r="O28" s="265"/>
      <c r="P28" s="265"/>
      <c r="Q28" s="265"/>
      <c r="R28" s="269"/>
      <c r="S28" s="265"/>
      <c r="T28" s="265"/>
      <c r="U28" s="312"/>
    </row>
    <row r="29" spans="1:21" s="28" customFormat="1" ht="75">
      <c r="A29" s="224" t="s">
        <v>122</v>
      </c>
      <c r="B29" s="226" t="s">
        <v>123</v>
      </c>
      <c r="C29" s="226" t="s">
        <v>124</v>
      </c>
      <c r="D29" s="225" t="s">
        <v>121</v>
      </c>
      <c r="E29" s="300"/>
      <c r="F29" s="191"/>
      <c r="G29" s="257"/>
      <c r="H29" s="328">
        <v>22890</v>
      </c>
      <c r="I29" s="265"/>
      <c r="J29" s="265"/>
      <c r="K29" s="269"/>
      <c r="L29" s="265"/>
      <c r="M29" s="265"/>
      <c r="N29" s="265"/>
      <c r="O29" s="265"/>
      <c r="P29" s="265"/>
      <c r="Q29" s="265"/>
      <c r="R29" s="269"/>
      <c r="S29" s="265"/>
      <c r="T29" s="265"/>
      <c r="U29" s="312"/>
    </row>
    <row r="30" spans="1:21" s="28" customFormat="1" ht="56.25">
      <c r="A30" s="1194" t="s">
        <v>125</v>
      </c>
      <c r="B30" s="1197" t="s">
        <v>126</v>
      </c>
      <c r="C30" s="1197" t="s">
        <v>127</v>
      </c>
      <c r="D30" s="1197" t="s">
        <v>128</v>
      </c>
      <c r="E30" s="226" t="s">
        <v>129</v>
      </c>
      <c r="F30" s="329">
        <f>5*20*13*2</f>
        <v>2600</v>
      </c>
      <c r="G30" s="1198" t="s">
        <v>77</v>
      </c>
      <c r="H30" s="1201">
        <v>22494</v>
      </c>
      <c r="I30" s="1185"/>
      <c r="J30" s="1185"/>
      <c r="K30" s="1185"/>
      <c r="L30" s="1185"/>
      <c r="M30" s="1185"/>
      <c r="N30" s="1185"/>
      <c r="O30" s="1185"/>
      <c r="P30" s="1185"/>
      <c r="Q30" s="1185"/>
      <c r="R30" s="1185"/>
      <c r="S30" s="1188">
        <f>+F30+F31+F32</f>
        <v>10000</v>
      </c>
      <c r="T30" s="1185"/>
      <c r="U30" s="1191" t="s">
        <v>72</v>
      </c>
    </row>
    <row r="31" spans="1:21" s="58" customFormat="1" ht="56.25">
      <c r="A31" s="1195"/>
      <c r="B31" s="1197"/>
      <c r="C31" s="1197"/>
      <c r="D31" s="1197"/>
      <c r="E31" s="226" t="s">
        <v>130</v>
      </c>
      <c r="F31" s="329">
        <f>5*80*13</f>
        <v>5200</v>
      </c>
      <c r="G31" s="1199"/>
      <c r="H31" s="1137"/>
      <c r="I31" s="1186"/>
      <c r="J31" s="1186"/>
      <c r="K31" s="1186"/>
      <c r="L31" s="1186"/>
      <c r="M31" s="1186"/>
      <c r="N31" s="1186"/>
      <c r="O31" s="1186"/>
      <c r="P31" s="1186"/>
      <c r="Q31" s="1186"/>
      <c r="R31" s="1186"/>
      <c r="S31" s="1189"/>
      <c r="T31" s="1186"/>
      <c r="U31" s="1192"/>
    </row>
    <row r="32" spans="1:21" s="58" customFormat="1">
      <c r="A32" s="1195"/>
      <c r="B32" s="1197"/>
      <c r="C32" s="1197"/>
      <c r="D32" s="1197"/>
      <c r="E32" s="226" t="s">
        <v>131</v>
      </c>
      <c r="F32" s="329">
        <v>2200</v>
      </c>
      <c r="G32" s="1199"/>
      <c r="H32" s="1137"/>
      <c r="I32" s="1186"/>
      <c r="J32" s="1186"/>
      <c r="K32" s="1186"/>
      <c r="L32" s="1186"/>
      <c r="M32" s="1186"/>
      <c r="N32" s="1186"/>
      <c r="O32" s="1186"/>
      <c r="P32" s="1186"/>
      <c r="Q32" s="1186"/>
      <c r="R32" s="1186"/>
      <c r="S32" s="1189"/>
      <c r="T32" s="1186"/>
      <c r="U32" s="1192"/>
    </row>
    <row r="33" spans="1:21" s="58" customFormat="1">
      <c r="A33" s="1196"/>
      <c r="B33" s="1197"/>
      <c r="C33" s="1197"/>
      <c r="D33" s="1197"/>
      <c r="E33" s="267" t="s">
        <v>4</v>
      </c>
      <c r="F33" s="260">
        <f>SUM(F30:F32)</f>
        <v>10000</v>
      </c>
      <c r="G33" s="1200"/>
      <c r="H33" s="1158"/>
      <c r="I33" s="1187"/>
      <c r="J33" s="1187"/>
      <c r="K33" s="1187"/>
      <c r="L33" s="1187"/>
      <c r="M33" s="1187"/>
      <c r="N33" s="1187"/>
      <c r="O33" s="1187"/>
      <c r="P33" s="1187"/>
      <c r="Q33" s="1187"/>
      <c r="R33" s="1187"/>
      <c r="S33" s="1190"/>
      <c r="T33" s="1187"/>
      <c r="U33" s="1193"/>
    </row>
    <row r="34" spans="1:21" s="58" customFormat="1" ht="33">
      <c r="A34" s="1194" t="s">
        <v>132</v>
      </c>
      <c r="B34" s="1197" t="s">
        <v>133</v>
      </c>
      <c r="C34" s="1194" t="s">
        <v>134</v>
      </c>
      <c r="D34" s="1197" t="s">
        <v>135</v>
      </c>
      <c r="E34" s="1015" t="s">
        <v>136</v>
      </c>
      <c r="F34" s="30">
        <f>460*4*3</f>
        <v>5520</v>
      </c>
      <c r="G34" s="1198" t="s">
        <v>77</v>
      </c>
      <c r="H34" s="1179">
        <v>22647</v>
      </c>
      <c r="I34" s="1176"/>
      <c r="J34" s="1176"/>
      <c r="K34" s="1176"/>
      <c r="L34" s="1182">
        <f>+F40</f>
        <v>41320</v>
      </c>
      <c r="M34" s="1176"/>
      <c r="N34" s="1176"/>
      <c r="O34" s="1176"/>
      <c r="P34" s="1176"/>
      <c r="Q34" s="1176"/>
      <c r="R34" s="1176"/>
      <c r="S34" s="1176"/>
      <c r="T34" s="1176"/>
      <c r="U34" s="1136" t="s">
        <v>72</v>
      </c>
    </row>
    <row r="35" spans="1:21" s="58" customFormat="1" ht="33">
      <c r="A35" s="1195"/>
      <c r="B35" s="1197"/>
      <c r="C35" s="1195"/>
      <c r="D35" s="1197"/>
      <c r="E35" s="1015" t="s">
        <v>1461</v>
      </c>
      <c r="F35" s="30">
        <f>100*80*2</f>
        <v>16000</v>
      </c>
      <c r="G35" s="1199"/>
      <c r="H35" s="1180"/>
      <c r="I35" s="1177"/>
      <c r="J35" s="1177"/>
      <c r="K35" s="1177"/>
      <c r="L35" s="1183"/>
      <c r="M35" s="1177"/>
      <c r="N35" s="1177"/>
      <c r="O35" s="1177"/>
      <c r="P35" s="1177"/>
      <c r="Q35" s="1177"/>
      <c r="R35" s="1177"/>
      <c r="S35" s="1177"/>
      <c r="T35" s="1177"/>
      <c r="U35" s="1180"/>
    </row>
    <row r="36" spans="1:21" s="58" customFormat="1" ht="49.5">
      <c r="A36" s="1195"/>
      <c r="B36" s="1197"/>
      <c r="C36" s="1195"/>
      <c r="D36" s="1197"/>
      <c r="E36" s="1015" t="s">
        <v>1462</v>
      </c>
      <c r="F36" s="30">
        <f>80*30*4</f>
        <v>9600</v>
      </c>
      <c r="G36" s="1199"/>
      <c r="H36" s="1180"/>
      <c r="I36" s="1177"/>
      <c r="J36" s="1177"/>
      <c r="K36" s="1177"/>
      <c r="L36" s="1183"/>
      <c r="M36" s="1177"/>
      <c r="N36" s="1177"/>
      <c r="O36" s="1177"/>
      <c r="P36" s="1177"/>
      <c r="Q36" s="1177"/>
      <c r="R36" s="1177"/>
      <c r="S36" s="1177"/>
      <c r="T36" s="1177"/>
      <c r="U36" s="1180"/>
    </row>
    <row r="37" spans="1:21" s="58" customFormat="1" ht="33">
      <c r="A37" s="1195"/>
      <c r="B37" s="1197"/>
      <c r="C37" s="1195"/>
      <c r="D37" s="1197"/>
      <c r="E37" s="1015" t="s">
        <v>1463</v>
      </c>
      <c r="F37" s="30">
        <f>160*30</f>
        <v>4800</v>
      </c>
      <c r="G37" s="1199"/>
      <c r="H37" s="1180"/>
      <c r="I37" s="1177"/>
      <c r="J37" s="1177"/>
      <c r="K37" s="1177"/>
      <c r="L37" s="1183"/>
      <c r="M37" s="1177"/>
      <c r="N37" s="1177"/>
      <c r="O37" s="1177"/>
      <c r="P37" s="1177"/>
      <c r="Q37" s="1177"/>
      <c r="R37" s="1177"/>
      <c r="S37" s="1177"/>
      <c r="T37" s="1177"/>
      <c r="U37" s="1180"/>
    </row>
    <row r="38" spans="1:21" s="58" customFormat="1" ht="33">
      <c r="A38" s="1195"/>
      <c r="B38" s="1197"/>
      <c r="C38" s="1195"/>
      <c r="D38" s="1197"/>
      <c r="E38" s="1015" t="s">
        <v>137</v>
      </c>
      <c r="F38" s="30">
        <f>1500*2</f>
        <v>3000</v>
      </c>
      <c r="G38" s="1199"/>
      <c r="H38" s="1180"/>
      <c r="I38" s="1177"/>
      <c r="J38" s="1177"/>
      <c r="K38" s="1177"/>
      <c r="L38" s="1183"/>
      <c r="M38" s="1177"/>
      <c r="N38" s="1177"/>
      <c r="O38" s="1177"/>
      <c r="P38" s="1177"/>
      <c r="Q38" s="1177"/>
      <c r="R38" s="1177"/>
      <c r="S38" s="1177"/>
      <c r="T38" s="1177"/>
      <c r="U38" s="1180"/>
    </row>
    <row r="39" spans="1:21" s="58" customFormat="1" ht="49.5">
      <c r="A39" s="1195"/>
      <c r="B39" s="1197"/>
      <c r="C39" s="1195"/>
      <c r="D39" s="1197"/>
      <c r="E39" s="1015" t="s">
        <v>138</v>
      </c>
      <c r="F39" s="30">
        <f>2*2*600</f>
        <v>2400</v>
      </c>
      <c r="G39" s="1199"/>
      <c r="H39" s="1180"/>
      <c r="I39" s="1177"/>
      <c r="J39" s="1177"/>
      <c r="K39" s="1177"/>
      <c r="L39" s="1183"/>
      <c r="M39" s="1177"/>
      <c r="N39" s="1177"/>
      <c r="O39" s="1177"/>
      <c r="P39" s="1177"/>
      <c r="Q39" s="1177"/>
      <c r="R39" s="1177"/>
      <c r="S39" s="1177"/>
      <c r="T39" s="1177"/>
      <c r="U39" s="1180"/>
    </row>
    <row r="40" spans="1:21" s="58" customFormat="1">
      <c r="A40" s="1196"/>
      <c r="B40" s="1197"/>
      <c r="C40" s="1196"/>
      <c r="D40" s="1197"/>
      <c r="E40" s="267" t="s">
        <v>4</v>
      </c>
      <c r="F40" s="260">
        <f>SUM(F34:F39)</f>
        <v>41320</v>
      </c>
      <c r="G40" s="283"/>
      <c r="H40" s="1181"/>
      <c r="I40" s="1178"/>
      <c r="J40" s="1178"/>
      <c r="K40" s="1178"/>
      <c r="L40" s="1184"/>
      <c r="M40" s="1178"/>
      <c r="N40" s="1178"/>
      <c r="O40" s="1178"/>
      <c r="P40" s="1178"/>
      <c r="Q40" s="1178"/>
      <c r="R40" s="1178"/>
      <c r="S40" s="1178"/>
      <c r="T40" s="1178"/>
      <c r="U40" s="1181"/>
    </row>
    <row r="41" spans="1:21" s="28" customFormat="1" ht="64.5">
      <c r="E41" s="331" t="s">
        <v>139</v>
      </c>
      <c r="F41" s="332">
        <f>+F40+F33+F21+F18+F15+F9</f>
        <v>93000</v>
      </c>
      <c r="G41" s="333"/>
      <c r="H41" s="333"/>
      <c r="I41" s="334">
        <f t="shared" ref="I41:T41" si="0">SUM(I7:I40)</f>
        <v>0</v>
      </c>
      <c r="J41" s="334">
        <f t="shared" si="0"/>
        <v>0</v>
      </c>
      <c r="K41" s="334">
        <f t="shared" si="0"/>
        <v>1400</v>
      </c>
      <c r="L41" s="334">
        <f t="shared" si="0"/>
        <v>43320</v>
      </c>
      <c r="M41" s="334">
        <f t="shared" si="0"/>
        <v>2000</v>
      </c>
      <c r="N41" s="334">
        <f t="shared" si="0"/>
        <v>2000</v>
      </c>
      <c r="O41" s="334">
        <f t="shared" si="0"/>
        <v>3400</v>
      </c>
      <c r="P41" s="334">
        <f t="shared" si="0"/>
        <v>3680</v>
      </c>
      <c r="Q41" s="334">
        <f t="shared" si="0"/>
        <v>16080</v>
      </c>
      <c r="R41" s="334">
        <f t="shared" si="0"/>
        <v>8040</v>
      </c>
      <c r="S41" s="334">
        <f t="shared" si="0"/>
        <v>13080</v>
      </c>
      <c r="T41" s="334">
        <f t="shared" si="0"/>
        <v>0</v>
      </c>
      <c r="U41" s="1016"/>
    </row>
    <row r="43" spans="1:21">
      <c r="A43" s="137" t="s">
        <v>140</v>
      </c>
      <c r="B43" s="1175" t="s">
        <v>141</v>
      </c>
      <c r="C43" s="1175"/>
      <c r="D43" s="1175"/>
      <c r="E43" s="1175"/>
    </row>
  </sheetData>
  <mergeCells count="127">
    <mergeCell ref="M5:M6"/>
    <mergeCell ref="D13:D15"/>
    <mergeCell ref="A1:U1"/>
    <mergeCell ref="A2:D2"/>
    <mergeCell ref="A3:D3"/>
    <mergeCell ref="A4:A6"/>
    <mergeCell ref="B4:B6"/>
    <mergeCell ref="C4:C6"/>
    <mergeCell ref="D4:D6"/>
    <mergeCell ref="E4:G4"/>
    <mergeCell ref="H4:H6"/>
    <mergeCell ref="I4:T4"/>
    <mergeCell ref="P5:P6"/>
    <mergeCell ref="Q5:Q6"/>
    <mergeCell ref="R5:R6"/>
    <mergeCell ref="S5:S6"/>
    <mergeCell ref="T5:T6"/>
    <mergeCell ref="U4:U6"/>
    <mergeCell ref="E5:E6"/>
    <mergeCell ref="F5:F6"/>
    <mergeCell ref="G5:G6"/>
    <mergeCell ref="I5:I6"/>
    <mergeCell ref="J5:J6"/>
    <mergeCell ref="K5:K6"/>
    <mergeCell ref="L5:L6"/>
    <mergeCell ref="O5:O6"/>
    <mergeCell ref="A16:A18"/>
    <mergeCell ref="B16:B18"/>
    <mergeCell ref="C16:C18"/>
    <mergeCell ref="D16:D18"/>
    <mergeCell ref="G16:G17"/>
    <mergeCell ref="H16:H18"/>
    <mergeCell ref="I16:I18"/>
    <mergeCell ref="M13:M15"/>
    <mergeCell ref="N13:N15"/>
    <mergeCell ref="G13:G14"/>
    <mergeCell ref="H13:H15"/>
    <mergeCell ref="I13:I15"/>
    <mergeCell ref="J13:J15"/>
    <mergeCell ref="K13:K15"/>
    <mergeCell ref="L13:L15"/>
    <mergeCell ref="N5:N6"/>
    <mergeCell ref="A8:A10"/>
    <mergeCell ref="B8:B10"/>
    <mergeCell ref="C8:C10"/>
    <mergeCell ref="D8:D10"/>
    <mergeCell ref="A13:A15"/>
    <mergeCell ref="B13:B15"/>
    <mergeCell ref="C13:C15"/>
    <mergeCell ref="U16:U18"/>
    <mergeCell ref="J16:J18"/>
    <mergeCell ref="K16:K18"/>
    <mergeCell ref="L16:L18"/>
    <mergeCell ref="M16:M18"/>
    <mergeCell ref="N16:N18"/>
    <mergeCell ref="O16:O18"/>
    <mergeCell ref="S13:S15"/>
    <mergeCell ref="T13:T15"/>
    <mergeCell ref="U13:U15"/>
    <mergeCell ref="O13:O15"/>
    <mergeCell ref="P13:P15"/>
    <mergeCell ref="Q13:Q15"/>
    <mergeCell ref="R13:R15"/>
    <mergeCell ref="C19:C21"/>
    <mergeCell ref="D19:D21"/>
    <mergeCell ref="G19:G20"/>
    <mergeCell ref="H19:H21"/>
    <mergeCell ref="P16:P18"/>
    <mergeCell ref="Q16:Q18"/>
    <mergeCell ref="R16:R18"/>
    <mergeCell ref="S16:S18"/>
    <mergeCell ref="T16:T18"/>
    <mergeCell ref="U19:U21"/>
    <mergeCell ref="U22:U23"/>
    <mergeCell ref="A30:A33"/>
    <mergeCell ref="B30:B33"/>
    <mergeCell ref="C30:C33"/>
    <mergeCell ref="D30:D33"/>
    <mergeCell ref="G30:G33"/>
    <mergeCell ref="H30:H33"/>
    <mergeCell ref="I30:I33"/>
    <mergeCell ref="J30:J33"/>
    <mergeCell ref="O19:O21"/>
    <mergeCell ref="P19:P21"/>
    <mergeCell ref="Q19:Q21"/>
    <mergeCell ref="R19:R21"/>
    <mergeCell ref="S19:S21"/>
    <mergeCell ref="T19:T21"/>
    <mergeCell ref="I19:I21"/>
    <mergeCell ref="J19:J21"/>
    <mergeCell ref="K19:K21"/>
    <mergeCell ref="L19:L21"/>
    <mergeCell ref="M19:M21"/>
    <mergeCell ref="N19:N21"/>
    <mergeCell ref="A19:A21"/>
    <mergeCell ref="B19:B21"/>
    <mergeCell ref="Q30:Q33"/>
    <mergeCell ref="R30:R33"/>
    <mergeCell ref="S30:S33"/>
    <mergeCell ref="T30:T33"/>
    <mergeCell ref="U30:U33"/>
    <mergeCell ref="A34:A40"/>
    <mergeCell ref="B34:B40"/>
    <mergeCell ref="C34:C40"/>
    <mergeCell ref="D34:D40"/>
    <mergeCell ref="G34:G39"/>
    <mergeCell ref="K30:K33"/>
    <mergeCell ref="L30:L33"/>
    <mergeCell ref="M30:M33"/>
    <mergeCell ref="N30:N33"/>
    <mergeCell ref="O30:O33"/>
    <mergeCell ref="P30:P33"/>
    <mergeCell ref="T34:T40"/>
    <mergeCell ref="U34:U40"/>
    <mergeCell ref="B43:E43"/>
    <mergeCell ref="N34:N40"/>
    <mergeCell ref="O34:O40"/>
    <mergeCell ref="P34:P40"/>
    <mergeCell ref="Q34:Q40"/>
    <mergeCell ref="R34:R40"/>
    <mergeCell ref="S34:S40"/>
    <mergeCell ref="H34:H40"/>
    <mergeCell ref="I34:I40"/>
    <mergeCell ref="J34:J40"/>
    <mergeCell ref="K34:K40"/>
    <mergeCell ref="L34:L40"/>
    <mergeCell ref="M34:M40"/>
  </mergeCells>
  <pageMargins left="0.25" right="0.25" top="0.75" bottom="0.75" header="0.3" footer="0.3"/>
  <pageSetup paperSize="9" scale="69" fitToHeight="0" orientation="landscape" r:id="rId1"/>
  <rowBreaks count="3" manualBreakCount="3">
    <brk id="11" max="16383" man="1"/>
    <brk id="33" max="16383" man="1"/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49"/>
  <sheetViews>
    <sheetView topLeftCell="A3" zoomScaleNormal="100" zoomScaleSheetLayoutView="100" workbookViewId="0">
      <pane xSplit="4" ySplit="3" topLeftCell="E6" activePane="bottomRight" state="frozen"/>
      <selection activeCell="H2" sqref="H1:U1048576"/>
      <selection pane="topRight" activeCell="H2" sqref="H1:U1048576"/>
      <selection pane="bottomLeft" activeCell="H2" sqref="H1:U1048576"/>
      <selection pane="bottomRight" activeCell="H2" sqref="H1:U1048576"/>
    </sheetView>
  </sheetViews>
  <sheetFormatPr defaultColWidth="9" defaultRowHeight="18.75"/>
  <cols>
    <col min="1" max="5" width="22.7109375" style="28" customWidth="1"/>
    <col min="6" max="6" width="9.42578125" style="28" customWidth="1"/>
    <col min="7" max="7" width="4.85546875" style="28" customWidth="1"/>
    <col min="8" max="8" width="5.28515625" style="28" customWidth="1"/>
    <col min="9" max="14" width="3.85546875" style="28" customWidth="1"/>
    <col min="15" max="15" width="4.28515625" style="28" customWidth="1"/>
    <col min="16" max="19" width="3.85546875" style="28" customWidth="1"/>
    <col min="20" max="20" width="4" style="28" customWidth="1"/>
    <col min="21" max="21" width="5" style="28" customWidth="1"/>
    <col min="22" max="16384" width="9" style="28"/>
  </cols>
  <sheetData>
    <row r="1" spans="1:23" s="1" customFormat="1" ht="20.25">
      <c r="A1" s="1151" t="s">
        <v>150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51"/>
      <c r="S1" s="1151"/>
      <c r="T1" s="1151"/>
      <c r="U1" s="1151"/>
      <c r="V1" s="33"/>
      <c r="W1" s="33"/>
    </row>
    <row r="2" spans="1:23" s="1" customFormat="1" ht="20.25">
      <c r="A2" s="34" t="s">
        <v>151</v>
      </c>
      <c r="B2" s="335"/>
      <c r="C2" s="335"/>
      <c r="D2" s="335"/>
      <c r="E2" s="335"/>
    </row>
    <row r="3" spans="1:23">
      <c r="A3" s="1246" t="s">
        <v>44</v>
      </c>
      <c r="B3" s="1246" t="s">
        <v>45</v>
      </c>
      <c r="C3" s="1246" t="s">
        <v>46</v>
      </c>
      <c r="D3" s="1246" t="s">
        <v>47</v>
      </c>
      <c r="E3" s="1247" t="s">
        <v>52</v>
      </c>
      <c r="F3" s="1246" t="s">
        <v>48</v>
      </c>
      <c r="G3" s="1246"/>
      <c r="H3" s="1247" t="s">
        <v>152</v>
      </c>
      <c r="I3" s="1246" t="s">
        <v>50</v>
      </c>
      <c r="J3" s="1246"/>
      <c r="K3" s="1246"/>
      <c r="L3" s="1246"/>
      <c r="M3" s="1246"/>
      <c r="N3" s="1246"/>
      <c r="O3" s="1246"/>
      <c r="P3" s="1246"/>
      <c r="Q3" s="1246"/>
      <c r="R3" s="1246"/>
      <c r="S3" s="1246"/>
      <c r="T3" s="1246"/>
      <c r="U3" s="1250" t="s">
        <v>153</v>
      </c>
    </row>
    <row r="4" spans="1:23">
      <c r="A4" s="1246"/>
      <c r="B4" s="1246"/>
      <c r="C4" s="1246"/>
      <c r="D4" s="1246"/>
      <c r="E4" s="1248"/>
      <c r="F4" s="1246" t="s">
        <v>53</v>
      </c>
      <c r="G4" s="1246" t="s">
        <v>54</v>
      </c>
      <c r="H4" s="1248"/>
      <c r="I4" s="1245" t="s">
        <v>55</v>
      </c>
      <c r="J4" s="1245" t="s">
        <v>56</v>
      </c>
      <c r="K4" s="1245" t="s">
        <v>57</v>
      </c>
      <c r="L4" s="1245" t="s">
        <v>58</v>
      </c>
      <c r="M4" s="1245" t="s">
        <v>59</v>
      </c>
      <c r="N4" s="1245" t="s">
        <v>60</v>
      </c>
      <c r="O4" s="1245" t="s">
        <v>61</v>
      </c>
      <c r="P4" s="1245" t="s">
        <v>62</v>
      </c>
      <c r="Q4" s="1245" t="s">
        <v>63</v>
      </c>
      <c r="R4" s="1245" t="s">
        <v>64</v>
      </c>
      <c r="S4" s="1245" t="s">
        <v>65</v>
      </c>
      <c r="T4" s="1245" t="s">
        <v>66</v>
      </c>
      <c r="U4" s="1251"/>
    </row>
    <row r="5" spans="1:23">
      <c r="A5" s="1246"/>
      <c r="B5" s="1246"/>
      <c r="C5" s="1246"/>
      <c r="D5" s="1246"/>
      <c r="E5" s="1249"/>
      <c r="F5" s="1246"/>
      <c r="G5" s="1246"/>
      <c r="H5" s="1249"/>
      <c r="I5" s="1245"/>
      <c r="J5" s="1245"/>
      <c r="K5" s="1245"/>
      <c r="L5" s="1245"/>
      <c r="M5" s="1245"/>
      <c r="N5" s="1245"/>
      <c r="O5" s="1245"/>
      <c r="P5" s="1245"/>
      <c r="Q5" s="1245"/>
      <c r="R5" s="1245"/>
      <c r="S5" s="1245"/>
      <c r="T5" s="1245"/>
      <c r="U5" s="1252"/>
    </row>
    <row r="6" spans="1:23" ht="37.5">
      <c r="A6" s="1172" t="s">
        <v>154</v>
      </c>
      <c r="B6" s="1160" t="s">
        <v>155</v>
      </c>
      <c r="C6" s="1172" t="s">
        <v>156</v>
      </c>
      <c r="D6" s="1160" t="s">
        <v>157</v>
      </c>
      <c r="E6" s="190" t="s">
        <v>158</v>
      </c>
      <c r="F6" s="35">
        <f>70*7*80</f>
        <v>39200</v>
      </c>
      <c r="G6" s="1230" t="s">
        <v>77</v>
      </c>
      <c r="H6" s="1232" t="s">
        <v>159</v>
      </c>
      <c r="I6" s="1224">
        <v>4900</v>
      </c>
      <c r="J6" s="1224">
        <v>4900</v>
      </c>
      <c r="K6" s="1224">
        <v>4800</v>
      </c>
      <c r="L6" s="1224">
        <v>4800</v>
      </c>
      <c r="M6" s="1224">
        <v>4800</v>
      </c>
      <c r="N6" s="1224">
        <v>4800</v>
      </c>
      <c r="O6" s="1224">
        <v>4800</v>
      </c>
      <c r="P6" s="1224">
        <v>4800</v>
      </c>
      <c r="Q6" s="1224">
        <v>4800</v>
      </c>
      <c r="R6" s="1224">
        <v>4800</v>
      </c>
      <c r="S6" s="1224">
        <v>4900</v>
      </c>
      <c r="T6" s="1224">
        <v>4900</v>
      </c>
      <c r="U6" s="1227" t="s">
        <v>160</v>
      </c>
    </row>
    <row r="7" spans="1:23" ht="56.25">
      <c r="A7" s="1173"/>
      <c r="B7" s="1160"/>
      <c r="C7" s="1173"/>
      <c r="D7" s="1160"/>
      <c r="E7" s="197" t="s">
        <v>161</v>
      </c>
      <c r="F7" s="35">
        <f>70*12*20</f>
        <v>16800</v>
      </c>
      <c r="G7" s="1231"/>
      <c r="H7" s="1233"/>
      <c r="I7" s="1225"/>
      <c r="J7" s="1225"/>
      <c r="K7" s="1225"/>
      <c r="L7" s="1225"/>
      <c r="M7" s="1225"/>
      <c r="N7" s="1225"/>
      <c r="O7" s="1225"/>
      <c r="P7" s="1225"/>
      <c r="Q7" s="1225"/>
      <c r="R7" s="1225"/>
      <c r="S7" s="1225"/>
      <c r="T7" s="1225"/>
      <c r="U7" s="1228"/>
    </row>
    <row r="8" spans="1:23">
      <c r="A8" s="1173"/>
      <c r="B8" s="1160"/>
      <c r="C8" s="1173"/>
      <c r="D8" s="1160"/>
      <c r="E8" s="197" t="s">
        <v>162</v>
      </c>
      <c r="F8" s="35">
        <f>93400-91400</f>
        <v>2000</v>
      </c>
      <c r="G8" s="1234"/>
      <c r="H8" s="1233"/>
      <c r="I8" s="1225"/>
      <c r="J8" s="1225"/>
      <c r="K8" s="1226"/>
      <c r="L8" s="1226"/>
      <c r="M8" s="1226"/>
      <c r="N8" s="1226"/>
      <c r="O8" s="1226"/>
      <c r="P8" s="1226"/>
      <c r="Q8" s="1226"/>
      <c r="R8" s="1226"/>
      <c r="S8" s="1226"/>
      <c r="T8" s="1226"/>
      <c r="U8" s="1228"/>
    </row>
    <row r="9" spans="1:23">
      <c r="A9" s="1174"/>
      <c r="B9" s="1160"/>
      <c r="C9" s="1174"/>
      <c r="D9" s="1160"/>
      <c r="E9" s="259" t="s">
        <v>4</v>
      </c>
      <c r="F9" s="36">
        <f>SUM(I6:T8)</f>
        <v>58000</v>
      </c>
      <c r="G9" s="37"/>
      <c r="H9" s="37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29"/>
      <c r="V9" s="39"/>
    </row>
    <row r="10" spans="1:23" ht="56.25">
      <c r="A10" s="1205" t="s">
        <v>163</v>
      </c>
      <c r="B10" s="1142" t="s">
        <v>164</v>
      </c>
      <c r="C10" s="1142" t="s">
        <v>165</v>
      </c>
      <c r="D10" s="1205" t="s">
        <v>166</v>
      </c>
      <c r="E10" s="190" t="s">
        <v>167</v>
      </c>
      <c r="F10" s="35">
        <f>270*2*80</f>
        <v>43200</v>
      </c>
      <c r="G10" s="1230" t="s">
        <v>77</v>
      </c>
      <c r="H10" s="1232" t="s">
        <v>168</v>
      </c>
      <c r="I10" s="1243"/>
      <c r="J10" s="1224">
        <v>33400</v>
      </c>
      <c r="K10" s="1224"/>
      <c r="L10" s="1224"/>
      <c r="M10" s="1224"/>
      <c r="N10" s="1224"/>
      <c r="O10" s="1224">
        <v>33400</v>
      </c>
      <c r="P10" s="1243"/>
      <c r="Q10" s="1243"/>
      <c r="R10" s="1243"/>
      <c r="S10" s="1243"/>
      <c r="T10" s="1243"/>
      <c r="U10" s="1227" t="s">
        <v>160</v>
      </c>
    </row>
    <row r="11" spans="1:23" ht="56.25">
      <c r="A11" s="1206"/>
      <c r="B11" s="1143"/>
      <c r="C11" s="1143"/>
      <c r="D11" s="1206"/>
      <c r="E11" s="190" t="s">
        <v>169</v>
      </c>
      <c r="F11" s="35">
        <f>270*4*20</f>
        <v>21600</v>
      </c>
      <c r="G11" s="1231"/>
      <c r="H11" s="1233"/>
      <c r="I11" s="1244"/>
      <c r="J11" s="1225"/>
      <c r="K11" s="1225"/>
      <c r="L11" s="1225"/>
      <c r="M11" s="1225"/>
      <c r="N11" s="1225"/>
      <c r="O11" s="1225"/>
      <c r="P11" s="1244"/>
      <c r="Q11" s="1244"/>
      <c r="R11" s="1244"/>
      <c r="S11" s="1244"/>
      <c r="T11" s="1244"/>
      <c r="U11" s="1228"/>
    </row>
    <row r="12" spans="1:23">
      <c r="A12" s="1206"/>
      <c r="B12" s="1143"/>
      <c r="C12" s="1143"/>
      <c r="D12" s="1206"/>
      <c r="E12" s="190" t="s">
        <v>170</v>
      </c>
      <c r="F12" s="35">
        <v>2000</v>
      </c>
      <c r="G12" s="1234"/>
      <c r="H12" s="1233"/>
      <c r="I12" s="1244"/>
      <c r="J12" s="1225"/>
      <c r="K12" s="1225"/>
      <c r="L12" s="1225"/>
      <c r="M12" s="1225"/>
      <c r="N12" s="1225"/>
      <c r="O12" s="1225"/>
      <c r="P12" s="1244"/>
      <c r="Q12" s="1244"/>
      <c r="R12" s="1244"/>
      <c r="S12" s="1244"/>
      <c r="T12" s="1244"/>
      <c r="U12" s="1228"/>
    </row>
    <row r="13" spans="1:23">
      <c r="A13" s="1207"/>
      <c r="B13" s="1159"/>
      <c r="C13" s="1159"/>
      <c r="D13" s="1207"/>
      <c r="E13" s="259" t="s">
        <v>4</v>
      </c>
      <c r="F13" s="36">
        <f>SUM(F10:F12)</f>
        <v>66800</v>
      </c>
      <c r="G13" s="37"/>
      <c r="H13" s="37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29"/>
    </row>
    <row r="14" spans="1:23">
      <c r="A14" s="1197" t="s">
        <v>171</v>
      </c>
      <c r="B14" s="1197" t="s">
        <v>172</v>
      </c>
      <c r="C14" s="1197" t="s">
        <v>173</v>
      </c>
      <c r="D14" s="1197" t="s">
        <v>174</v>
      </c>
      <c r="E14" s="336"/>
      <c r="F14" s="40"/>
      <c r="G14" s="1240" t="s">
        <v>77</v>
      </c>
      <c r="H14" s="1232" t="s">
        <v>175</v>
      </c>
      <c r="I14" s="1176"/>
      <c r="J14" s="1176"/>
      <c r="K14" s="1176"/>
      <c r="L14" s="1176"/>
      <c r="M14" s="1176"/>
      <c r="N14" s="1176"/>
      <c r="O14" s="1176"/>
      <c r="P14" s="1176"/>
      <c r="Q14" s="1176"/>
      <c r="R14" s="1176"/>
      <c r="S14" s="1224">
        <f>F18</f>
        <v>0</v>
      </c>
      <c r="T14" s="1176"/>
      <c r="U14" s="1191" t="s">
        <v>160</v>
      </c>
    </row>
    <row r="15" spans="1:23">
      <c r="A15" s="1197"/>
      <c r="B15" s="1197"/>
      <c r="C15" s="1197"/>
      <c r="D15" s="1197"/>
      <c r="E15" s="336"/>
      <c r="F15" s="40"/>
      <c r="G15" s="1241"/>
      <c r="H15" s="1233"/>
      <c r="I15" s="1177"/>
      <c r="J15" s="1177"/>
      <c r="K15" s="1177"/>
      <c r="L15" s="1177"/>
      <c r="M15" s="1177"/>
      <c r="N15" s="1177"/>
      <c r="O15" s="1177"/>
      <c r="P15" s="1177"/>
      <c r="Q15" s="1177"/>
      <c r="R15" s="1177"/>
      <c r="S15" s="1225"/>
      <c r="T15" s="1177"/>
      <c r="U15" s="1192"/>
    </row>
    <row r="16" spans="1:23">
      <c r="A16" s="1197"/>
      <c r="B16" s="1197"/>
      <c r="C16" s="1197"/>
      <c r="D16" s="1197"/>
      <c r="E16" s="336"/>
      <c r="F16" s="40"/>
      <c r="G16" s="1241"/>
      <c r="H16" s="1233"/>
      <c r="I16" s="1177"/>
      <c r="J16" s="1177"/>
      <c r="K16" s="1177"/>
      <c r="L16" s="1177"/>
      <c r="M16" s="1177"/>
      <c r="N16" s="1177"/>
      <c r="O16" s="1177"/>
      <c r="P16" s="1177"/>
      <c r="Q16" s="1177"/>
      <c r="R16" s="1177"/>
      <c r="S16" s="1225"/>
      <c r="T16" s="1177"/>
      <c r="U16" s="1192"/>
    </row>
    <row r="17" spans="1:21">
      <c r="A17" s="1197"/>
      <c r="B17" s="1197"/>
      <c r="C17" s="1197"/>
      <c r="D17" s="1197"/>
      <c r="E17" s="336"/>
      <c r="F17" s="40"/>
      <c r="G17" s="1241"/>
      <c r="H17" s="1233"/>
      <c r="I17" s="1177"/>
      <c r="J17" s="1177"/>
      <c r="K17" s="1177"/>
      <c r="L17" s="1177"/>
      <c r="M17" s="1177"/>
      <c r="N17" s="1177"/>
      <c r="O17" s="1177"/>
      <c r="P17" s="1177"/>
      <c r="Q17" s="1177"/>
      <c r="R17" s="1177"/>
      <c r="S17" s="1225"/>
      <c r="T17" s="1177"/>
      <c r="U17" s="1192"/>
    </row>
    <row r="18" spans="1:21">
      <c r="A18" s="1197"/>
      <c r="B18" s="1197"/>
      <c r="C18" s="1197"/>
      <c r="D18" s="1197"/>
      <c r="E18" s="259"/>
      <c r="F18" s="36"/>
      <c r="G18" s="1242"/>
      <c r="H18" s="1235"/>
      <c r="I18" s="1178"/>
      <c r="J18" s="1178"/>
      <c r="K18" s="1178"/>
      <c r="L18" s="1178"/>
      <c r="M18" s="1178"/>
      <c r="N18" s="1178"/>
      <c r="O18" s="1178"/>
      <c r="P18" s="1178"/>
      <c r="Q18" s="1178"/>
      <c r="R18" s="1178"/>
      <c r="S18" s="1226"/>
      <c r="T18" s="1178"/>
      <c r="U18" s="1193"/>
    </row>
    <row r="19" spans="1:21">
      <c r="A19" s="1197" t="s">
        <v>176</v>
      </c>
      <c r="B19" s="1197" t="s">
        <v>177</v>
      </c>
      <c r="C19" s="1197" t="s">
        <v>173</v>
      </c>
      <c r="D19" s="1197" t="s">
        <v>178</v>
      </c>
      <c r="E19" s="336"/>
      <c r="F19" s="40"/>
      <c r="G19" s="1240" t="s">
        <v>77</v>
      </c>
      <c r="H19" s="1232" t="s">
        <v>175</v>
      </c>
      <c r="I19" s="1176"/>
      <c r="J19" s="1176"/>
      <c r="K19" s="1176"/>
      <c r="L19" s="1176"/>
      <c r="M19" s="1176"/>
      <c r="N19" s="1176"/>
      <c r="O19" s="1176"/>
      <c r="P19" s="1176"/>
      <c r="Q19" s="1176"/>
      <c r="R19" s="1176"/>
      <c r="S19" s="1224"/>
      <c r="T19" s="1176"/>
      <c r="U19" s="1191" t="s">
        <v>160</v>
      </c>
    </row>
    <row r="20" spans="1:21">
      <c r="A20" s="1197"/>
      <c r="B20" s="1197"/>
      <c r="C20" s="1197"/>
      <c r="D20" s="1197"/>
      <c r="E20" s="336"/>
      <c r="F20" s="40"/>
      <c r="G20" s="1241"/>
      <c r="H20" s="1233"/>
      <c r="I20" s="1177"/>
      <c r="J20" s="1177"/>
      <c r="K20" s="1177"/>
      <c r="L20" s="1177"/>
      <c r="M20" s="1177"/>
      <c r="N20" s="1177"/>
      <c r="O20" s="1177"/>
      <c r="P20" s="1177"/>
      <c r="Q20" s="1177"/>
      <c r="R20" s="1177"/>
      <c r="S20" s="1225"/>
      <c r="T20" s="1177"/>
      <c r="U20" s="1192"/>
    </row>
    <row r="21" spans="1:21">
      <c r="A21" s="1197"/>
      <c r="B21" s="1197"/>
      <c r="C21" s="1197"/>
      <c r="D21" s="1197"/>
      <c r="E21" s="336"/>
      <c r="F21" s="40"/>
      <c r="G21" s="1241"/>
      <c r="H21" s="1233"/>
      <c r="I21" s="1177"/>
      <c r="J21" s="1177"/>
      <c r="K21" s="1177"/>
      <c r="L21" s="1177"/>
      <c r="M21" s="1177"/>
      <c r="N21" s="1177"/>
      <c r="O21" s="1177"/>
      <c r="P21" s="1177"/>
      <c r="Q21" s="1177"/>
      <c r="R21" s="1177"/>
      <c r="S21" s="1225"/>
      <c r="T21" s="1177"/>
      <c r="U21" s="1192"/>
    </row>
    <row r="22" spans="1:21">
      <c r="A22" s="1197"/>
      <c r="B22" s="1197"/>
      <c r="C22" s="1197"/>
      <c r="D22" s="1197"/>
      <c r="E22" s="336"/>
      <c r="F22" s="40"/>
      <c r="G22" s="1241"/>
      <c r="H22" s="1233"/>
      <c r="I22" s="1177"/>
      <c r="J22" s="1177"/>
      <c r="K22" s="1177"/>
      <c r="L22" s="1177"/>
      <c r="M22" s="1177"/>
      <c r="N22" s="1177"/>
      <c r="O22" s="1177"/>
      <c r="P22" s="1177"/>
      <c r="Q22" s="1177"/>
      <c r="R22" s="1177"/>
      <c r="S22" s="1225"/>
      <c r="T22" s="1177"/>
      <c r="U22" s="1192"/>
    </row>
    <row r="23" spans="1:21">
      <c r="A23" s="1197"/>
      <c r="B23" s="1197"/>
      <c r="C23" s="1197"/>
      <c r="D23" s="1197"/>
      <c r="E23" s="259"/>
      <c r="F23" s="36"/>
      <c r="G23" s="1242"/>
      <c r="H23" s="1235"/>
      <c r="I23" s="1178"/>
      <c r="J23" s="1178"/>
      <c r="K23" s="1178"/>
      <c r="L23" s="1178"/>
      <c r="M23" s="1178"/>
      <c r="N23" s="1178"/>
      <c r="O23" s="1178"/>
      <c r="P23" s="1178"/>
      <c r="Q23" s="1178"/>
      <c r="R23" s="1178"/>
      <c r="S23" s="1226"/>
      <c r="T23" s="1178"/>
      <c r="U23" s="1193"/>
    </row>
    <row r="24" spans="1:21">
      <c r="A24" s="1194" t="s">
        <v>179</v>
      </c>
      <c r="B24" s="1197" t="s">
        <v>180</v>
      </c>
      <c r="C24" s="1194" t="s">
        <v>181</v>
      </c>
      <c r="D24" s="1194" t="s">
        <v>174</v>
      </c>
      <c r="E24" s="336"/>
      <c r="F24" s="35"/>
      <c r="G24" s="1240" t="s">
        <v>77</v>
      </c>
      <c r="H24" s="1232" t="s">
        <v>182</v>
      </c>
      <c r="I24" s="1176"/>
      <c r="J24" s="1176"/>
      <c r="K24" s="1176"/>
      <c r="L24" s="1176"/>
      <c r="M24" s="1176"/>
      <c r="N24" s="1176"/>
      <c r="O24" s="1176"/>
      <c r="P24" s="1176"/>
      <c r="Q24" s="1176"/>
      <c r="R24" s="1176"/>
      <c r="S24" s="41"/>
      <c r="T24" s="1224"/>
      <c r="U24" s="1191" t="s">
        <v>160</v>
      </c>
    </row>
    <row r="25" spans="1:21">
      <c r="A25" s="1195"/>
      <c r="B25" s="1197"/>
      <c r="C25" s="1195"/>
      <c r="D25" s="1195"/>
      <c r="E25" s="315"/>
      <c r="F25" s="42"/>
      <c r="G25" s="1241"/>
      <c r="H25" s="1233"/>
      <c r="I25" s="1177"/>
      <c r="J25" s="1177"/>
      <c r="K25" s="1177"/>
      <c r="L25" s="1177"/>
      <c r="M25" s="1177"/>
      <c r="N25" s="1177"/>
      <c r="O25" s="1177"/>
      <c r="P25" s="1177"/>
      <c r="Q25" s="1177"/>
      <c r="R25" s="1177"/>
      <c r="T25" s="1225"/>
      <c r="U25" s="1192"/>
    </row>
    <row r="26" spans="1:21">
      <c r="A26" s="1195"/>
      <c r="B26" s="1197"/>
      <c r="C26" s="1195"/>
      <c r="D26" s="1195"/>
      <c r="E26" s="293"/>
      <c r="F26" s="43"/>
      <c r="G26" s="1241"/>
      <c r="H26" s="1233"/>
      <c r="I26" s="1177"/>
      <c r="J26" s="1177"/>
      <c r="K26" s="1177"/>
      <c r="L26" s="1177"/>
      <c r="M26" s="1177"/>
      <c r="N26" s="1177"/>
      <c r="O26" s="1177"/>
      <c r="P26" s="1177"/>
      <c r="Q26" s="1177"/>
      <c r="R26" s="1177"/>
      <c r="T26" s="1225"/>
      <c r="U26" s="1192"/>
    </row>
    <row r="27" spans="1:21">
      <c r="A27" s="1196"/>
      <c r="B27" s="1197"/>
      <c r="C27" s="1196"/>
      <c r="D27" s="1196"/>
      <c r="E27" s="259"/>
      <c r="F27" s="36"/>
      <c r="G27" s="1242"/>
      <c r="H27" s="1235"/>
      <c r="I27" s="1178"/>
      <c r="J27" s="1178"/>
      <c r="K27" s="1178"/>
      <c r="L27" s="1178"/>
      <c r="M27" s="1178"/>
      <c r="N27" s="1178"/>
      <c r="O27" s="1178"/>
      <c r="P27" s="1178"/>
      <c r="Q27" s="1178"/>
      <c r="R27" s="1178"/>
      <c r="S27" s="44"/>
      <c r="T27" s="1226"/>
      <c r="U27" s="1193"/>
    </row>
    <row r="28" spans="1:21" ht="56.25">
      <c r="A28" s="1142" t="s">
        <v>183</v>
      </c>
      <c r="B28" s="1142" t="s">
        <v>164</v>
      </c>
      <c r="C28" s="1142" t="s">
        <v>184</v>
      </c>
      <c r="D28" s="1142" t="s">
        <v>185</v>
      </c>
      <c r="E28" s="186" t="s">
        <v>186</v>
      </c>
      <c r="F28" s="35">
        <f>120*2*120*2</f>
        <v>57600</v>
      </c>
      <c r="G28" s="1144" t="s">
        <v>77</v>
      </c>
      <c r="H28" s="1232" t="s">
        <v>168</v>
      </c>
      <c r="I28" s="1176"/>
      <c r="J28" s="1176"/>
      <c r="K28" s="1224">
        <f>F36/2</f>
        <v>121840</v>
      </c>
      <c r="L28" s="1236"/>
      <c r="M28" s="1236"/>
      <c r="N28" s="1236"/>
      <c r="O28" s="1236"/>
      <c r="P28" s="1236"/>
      <c r="Q28" s="1236"/>
      <c r="R28" s="1224">
        <v>118440</v>
      </c>
      <c r="S28" s="1236"/>
      <c r="T28" s="1176"/>
      <c r="U28" s="1227" t="s">
        <v>160</v>
      </c>
    </row>
    <row r="29" spans="1:21" ht="56.25">
      <c r="A29" s="1143"/>
      <c r="B29" s="1143"/>
      <c r="C29" s="1143"/>
      <c r="D29" s="1143"/>
      <c r="E29" s="186" t="s">
        <v>1425</v>
      </c>
      <c r="F29" s="35">
        <f>120*4*35*2</f>
        <v>33600</v>
      </c>
      <c r="G29" s="1138"/>
      <c r="H29" s="1233"/>
      <c r="I29" s="1177"/>
      <c r="J29" s="1177"/>
      <c r="K29" s="1225"/>
      <c r="L29" s="1237"/>
      <c r="M29" s="1237"/>
      <c r="N29" s="1237"/>
      <c r="O29" s="1237"/>
      <c r="P29" s="1237"/>
      <c r="Q29" s="1237"/>
      <c r="R29" s="1225"/>
      <c r="S29" s="1237"/>
      <c r="T29" s="1177"/>
      <c r="U29" s="1228"/>
    </row>
    <row r="30" spans="1:21" ht="56.25">
      <c r="A30" s="1143"/>
      <c r="B30" s="1143"/>
      <c r="C30" s="1143"/>
      <c r="D30" s="1143"/>
      <c r="E30" s="186" t="s">
        <v>187</v>
      </c>
      <c r="F30" s="35">
        <f>120*2*120*2</f>
        <v>57600</v>
      </c>
      <c r="G30" s="1138"/>
      <c r="H30" s="1233"/>
      <c r="I30" s="1177"/>
      <c r="J30" s="1177"/>
      <c r="K30" s="1225"/>
      <c r="L30" s="1237"/>
      <c r="M30" s="1237"/>
      <c r="N30" s="1237"/>
      <c r="O30" s="1237"/>
      <c r="P30" s="1237"/>
      <c r="Q30" s="1237"/>
      <c r="R30" s="1225"/>
      <c r="S30" s="1237"/>
      <c r="T30" s="1177"/>
      <c r="U30" s="1228"/>
    </row>
    <row r="31" spans="1:21" ht="56.25">
      <c r="A31" s="1143"/>
      <c r="B31" s="1143"/>
      <c r="C31" s="1143"/>
      <c r="D31" s="1143"/>
      <c r="E31" s="186" t="s">
        <v>188</v>
      </c>
      <c r="F31" s="35">
        <f>120*2*120*2</f>
        <v>57600</v>
      </c>
      <c r="G31" s="1138"/>
      <c r="H31" s="1233"/>
      <c r="I31" s="1177"/>
      <c r="J31" s="1177"/>
      <c r="K31" s="1225"/>
      <c r="L31" s="1237"/>
      <c r="M31" s="1237"/>
      <c r="N31" s="1237"/>
      <c r="O31" s="1237"/>
      <c r="P31" s="1237"/>
      <c r="Q31" s="1237"/>
      <c r="R31" s="1225"/>
      <c r="S31" s="1237"/>
      <c r="T31" s="1177"/>
      <c r="U31" s="1228"/>
    </row>
    <row r="32" spans="1:21" ht="37.5">
      <c r="A32" s="1143"/>
      <c r="B32" s="1143"/>
      <c r="C32" s="1143"/>
      <c r="D32" s="1143"/>
      <c r="E32" s="186" t="s">
        <v>189</v>
      </c>
      <c r="F32" s="35">
        <f>10000*2</f>
        <v>20000</v>
      </c>
      <c r="G32" s="1138"/>
      <c r="H32" s="1233"/>
      <c r="I32" s="1177"/>
      <c r="J32" s="1177"/>
      <c r="K32" s="1225"/>
      <c r="L32" s="1237"/>
      <c r="M32" s="1237"/>
      <c r="N32" s="1237"/>
      <c r="O32" s="1237"/>
      <c r="P32" s="1237"/>
      <c r="Q32" s="1237"/>
      <c r="R32" s="1225"/>
      <c r="S32" s="1237"/>
      <c r="T32" s="1177"/>
      <c r="U32" s="1228"/>
    </row>
    <row r="33" spans="1:21" ht="75">
      <c r="A33" s="1143"/>
      <c r="B33" s="1143"/>
      <c r="C33" s="1143"/>
      <c r="D33" s="1143"/>
      <c r="E33" s="186" t="s">
        <v>1426</v>
      </c>
      <c r="F33" s="35"/>
      <c r="G33" s="1138"/>
      <c r="H33" s="1233"/>
      <c r="I33" s="1177"/>
      <c r="J33" s="1177"/>
      <c r="K33" s="1225"/>
      <c r="L33" s="1237"/>
      <c r="M33" s="1237"/>
      <c r="N33" s="1237"/>
      <c r="O33" s="1237"/>
      <c r="P33" s="1237"/>
      <c r="Q33" s="1237"/>
      <c r="R33" s="1225"/>
      <c r="S33" s="1237"/>
      <c r="T33" s="1177"/>
      <c r="U33" s="1228"/>
    </row>
    <row r="34" spans="1:21" ht="37.5">
      <c r="A34" s="1143"/>
      <c r="B34" s="1143"/>
      <c r="C34" s="1143"/>
      <c r="D34" s="1143"/>
      <c r="E34" s="186" t="s">
        <v>190</v>
      </c>
      <c r="F34" s="35">
        <f>3*6*200*2</f>
        <v>7200</v>
      </c>
      <c r="G34" s="1138"/>
      <c r="H34" s="1233"/>
      <c r="I34" s="1177"/>
      <c r="J34" s="1177"/>
      <c r="K34" s="1225"/>
      <c r="L34" s="1237"/>
      <c r="M34" s="1237"/>
      <c r="N34" s="1237"/>
      <c r="O34" s="1237"/>
      <c r="P34" s="1237"/>
      <c r="Q34" s="1237"/>
      <c r="R34" s="1225"/>
      <c r="S34" s="1237"/>
      <c r="T34" s="1177"/>
      <c r="U34" s="1228"/>
    </row>
    <row r="35" spans="1:21" ht="56.25">
      <c r="A35" s="1143"/>
      <c r="B35" s="1143"/>
      <c r="C35" s="1143"/>
      <c r="D35" s="1143"/>
      <c r="E35" s="186" t="s">
        <v>191</v>
      </c>
      <c r="F35" s="35">
        <f>2*6*420*2</f>
        <v>10080</v>
      </c>
      <c r="G35" s="1138"/>
      <c r="H35" s="1233"/>
      <c r="I35" s="1177"/>
      <c r="J35" s="1177"/>
      <c r="K35" s="1225"/>
      <c r="L35" s="1237"/>
      <c r="M35" s="1237"/>
      <c r="N35" s="1237"/>
      <c r="O35" s="1237"/>
      <c r="P35" s="1237"/>
      <c r="Q35" s="1237"/>
      <c r="R35" s="1225"/>
      <c r="S35" s="1237"/>
      <c r="T35" s="1177"/>
      <c r="U35" s="1228"/>
    </row>
    <row r="36" spans="1:21" ht="31.5">
      <c r="A36" s="1159"/>
      <c r="B36" s="1159"/>
      <c r="C36" s="1159"/>
      <c r="D36" s="1159"/>
      <c r="E36" s="267" t="s">
        <v>4</v>
      </c>
      <c r="F36" s="36">
        <f>SUM(F28:F35)</f>
        <v>243680</v>
      </c>
      <c r="G36" s="1239"/>
      <c r="H36" s="1235"/>
      <c r="I36" s="1178"/>
      <c r="J36" s="1178"/>
      <c r="K36" s="1226"/>
      <c r="L36" s="1238"/>
      <c r="M36" s="1238"/>
      <c r="N36" s="1238"/>
      <c r="O36" s="1238"/>
      <c r="P36" s="1238"/>
      <c r="Q36" s="1238"/>
      <c r="R36" s="1226"/>
      <c r="S36" s="1238"/>
      <c r="T36" s="1178"/>
      <c r="U36" s="1229"/>
    </row>
    <row r="37" spans="1:21">
      <c r="A37" s="1172" t="s">
        <v>192</v>
      </c>
      <c r="B37" s="1160" t="s">
        <v>193</v>
      </c>
      <c r="C37" s="1172" t="s">
        <v>194</v>
      </c>
      <c r="D37" s="1160" t="s">
        <v>195</v>
      </c>
      <c r="E37" s="190"/>
      <c r="F37" s="40"/>
      <c r="G37" s="1230" t="s">
        <v>77</v>
      </c>
      <c r="H37" s="1232" t="s">
        <v>196</v>
      </c>
      <c r="I37" s="1224"/>
      <c r="J37" s="1224"/>
      <c r="K37" s="1224"/>
      <c r="L37" s="1224"/>
      <c r="M37" s="1224"/>
      <c r="N37" s="1224"/>
      <c r="O37" s="1224"/>
      <c r="P37" s="1224"/>
      <c r="Q37" s="1224"/>
      <c r="R37" s="1224"/>
      <c r="S37" s="1224"/>
      <c r="T37" s="1224"/>
      <c r="U37" s="1227" t="s">
        <v>160</v>
      </c>
    </row>
    <row r="38" spans="1:21">
      <c r="A38" s="1173"/>
      <c r="B38" s="1160"/>
      <c r="C38" s="1173"/>
      <c r="D38" s="1160"/>
      <c r="E38" s="197"/>
      <c r="F38" s="40"/>
      <c r="G38" s="1231"/>
      <c r="H38" s="1233"/>
      <c r="I38" s="1225"/>
      <c r="J38" s="1225"/>
      <c r="K38" s="1225"/>
      <c r="L38" s="1225"/>
      <c r="M38" s="1225"/>
      <c r="N38" s="1225"/>
      <c r="O38" s="1225"/>
      <c r="P38" s="1225"/>
      <c r="Q38" s="1225"/>
      <c r="R38" s="1225"/>
      <c r="S38" s="1225"/>
      <c r="T38" s="1225"/>
      <c r="U38" s="1228"/>
    </row>
    <row r="39" spans="1:21">
      <c r="A39" s="1173"/>
      <c r="B39" s="1160"/>
      <c r="C39" s="1173"/>
      <c r="D39" s="1160"/>
      <c r="E39" s="197"/>
      <c r="F39" s="40"/>
      <c r="G39" s="1231"/>
      <c r="H39" s="1233"/>
      <c r="I39" s="1225"/>
      <c r="J39" s="1225"/>
      <c r="K39" s="1225"/>
      <c r="L39" s="1225"/>
      <c r="M39" s="1225"/>
      <c r="N39" s="1225"/>
      <c r="O39" s="1225"/>
      <c r="P39" s="1225"/>
      <c r="Q39" s="1225"/>
      <c r="R39" s="1225"/>
      <c r="S39" s="1225"/>
      <c r="T39" s="1225"/>
      <c r="U39" s="1228"/>
    </row>
    <row r="40" spans="1:21">
      <c r="A40" s="1173"/>
      <c r="B40" s="1160"/>
      <c r="C40" s="1173"/>
      <c r="D40" s="1160"/>
      <c r="E40" s="201"/>
      <c r="F40" s="40"/>
      <c r="G40" s="45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8"/>
    </row>
    <row r="41" spans="1:21">
      <c r="A41" s="1174"/>
      <c r="B41" s="1160"/>
      <c r="C41" s="1174"/>
      <c r="D41" s="1160"/>
      <c r="E41" s="259"/>
      <c r="F41" s="49"/>
      <c r="G41" s="50"/>
      <c r="H41" s="5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2"/>
    </row>
    <row r="42" spans="1:21">
      <c r="A42" s="1172" t="s">
        <v>197</v>
      </c>
      <c r="B42" s="1160" t="s">
        <v>198</v>
      </c>
      <c r="C42" s="1172" t="s">
        <v>199</v>
      </c>
      <c r="D42" s="1160" t="s">
        <v>200</v>
      </c>
      <c r="E42" s="315" t="s">
        <v>201</v>
      </c>
      <c r="F42" s="42"/>
      <c r="G42" s="1230"/>
      <c r="H42" s="1232" t="s">
        <v>202</v>
      </c>
      <c r="I42" s="1224"/>
      <c r="J42" s="1224"/>
      <c r="K42" s="1224"/>
      <c r="L42" s="1224"/>
      <c r="M42" s="1224"/>
      <c r="N42" s="1224"/>
      <c r="O42" s="1224"/>
      <c r="P42" s="1224"/>
      <c r="Q42" s="1224"/>
      <c r="R42" s="1224"/>
      <c r="S42" s="1224"/>
      <c r="T42" s="1224"/>
      <c r="U42" s="1227" t="s">
        <v>160</v>
      </c>
    </row>
    <row r="43" spans="1:21">
      <c r="A43" s="1173"/>
      <c r="B43" s="1160"/>
      <c r="C43" s="1173"/>
      <c r="D43" s="1160"/>
      <c r="E43" s="228"/>
      <c r="F43" s="53"/>
      <c r="G43" s="1231"/>
      <c r="H43" s="1233"/>
      <c r="I43" s="1225"/>
      <c r="J43" s="1225"/>
      <c r="K43" s="1225"/>
      <c r="L43" s="1225"/>
      <c r="M43" s="1225"/>
      <c r="N43" s="1225"/>
      <c r="O43" s="1225"/>
      <c r="P43" s="1225"/>
      <c r="Q43" s="1225"/>
      <c r="R43" s="1225"/>
      <c r="S43" s="1225"/>
      <c r="T43" s="1225"/>
      <c r="U43" s="1228"/>
    </row>
    <row r="44" spans="1:21">
      <c r="A44" s="1173"/>
      <c r="B44" s="1160"/>
      <c r="C44" s="1173"/>
      <c r="D44" s="1160"/>
      <c r="E44" s="228"/>
      <c r="F44" s="53"/>
      <c r="G44" s="1231"/>
      <c r="H44" s="1233"/>
      <c r="I44" s="1225"/>
      <c r="J44" s="1225"/>
      <c r="K44" s="1225"/>
      <c r="L44" s="1225"/>
      <c r="M44" s="1225"/>
      <c r="N44" s="1225"/>
      <c r="O44" s="1225"/>
      <c r="P44" s="1225"/>
      <c r="Q44" s="1225"/>
      <c r="R44" s="1225"/>
      <c r="S44" s="1225"/>
      <c r="T44" s="1225"/>
      <c r="U44" s="1228"/>
    </row>
    <row r="45" spans="1:21" ht="37.5">
      <c r="A45" s="1172" t="s">
        <v>203</v>
      </c>
      <c r="B45" s="1160" t="s">
        <v>204</v>
      </c>
      <c r="C45" s="1172" t="s">
        <v>205</v>
      </c>
      <c r="D45" s="1160" t="s">
        <v>206</v>
      </c>
      <c r="E45" s="315" t="s">
        <v>207</v>
      </c>
      <c r="F45" s="42"/>
      <c r="G45" s="1230"/>
      <c r="H45" s="1232" t="s">
        <v>202</v>
      </c>
      <c r="I45" s="1224"/>
      <c r="J45" s="1224"/>
      <c r="K45" s="1224"/>
      <c r="L45" s="1224"/>
      <c r="M45" s="1224"/>
      <c r="N45" s="1224"/>
      <c r="O45" s="1224"/>
      <c r="P45" s="1224"/>
      <c r="Q45" s="1224"/>
      <c r="R45" s="1224"/>
      <c r="S45" s="1224"/>
      <c r="T45" s="1224"/>
      <c r="U45" s="1227" t="s">
        <v>160</v>
      </c>
    </row>
    <row r="46" spans="1:21">
      <c r="A46" s="1173"/>
      <c r="B46" s="1160"/>
      <c r="C46" s="1173"/>
      <c r="D46" s="1160"/>
      <c r="E46" s="228"/>
      <c r="F46" s="53"/>
      <c r="G46" s="1231"/>
      <c r="H46" s="1233"/>
      <c r="I46" s="1225"/>
      <c r="J46" s="1225"/>
      <c r="K46" s="1225"/>
      <c r="L46" s="1225"/>
      <c r="M46" s="1225"/>
      <c r="N46" s="1225"/>
      <c r="O46" s="1225"/>
      <c r="P46" s="1225"/>
      <c r="Q46" s="1225"/>
      <c r="R46" s="1225"/>
      <c r="S46" s="1225"/>
      <c r="T46" s="1225"/>
      <c r="U46" s="1228"/>
    </row>
    <row r="47" spans="1:21">
      <c r="A47" s="1174"/>
      <c r="B47" s="1160"/>
      <c r="C47" s="1174"/>
      <c r="D47" s="1160"/>
      <c r="E47" s="201"/>
      <c r="F47" s="43"/>
      <c r="G47" s="1234"/>
      <c r="H47" s="1235"/>
      <c r="I47" s="1226"/>
      <c r="J47" s="1226"/>
      <c r="K47" s="1226"/>
      <c r="L47" s="1226"/>
      <c r="M47" s="1226"/>
      <c r="N47" s="1226"/>
      <c r="O47" s="1226"/>
      <c r="P47" s="1226"/>
      <c r="Q47" s="1226"/>
      <c r="R47" s="1226"/>
      <c r="S47" s="1226"/>
      <c r="T47" s="1226"/>
      <c r="U47" s="1229"/>
    </row>
    <row r="48" spans="1:21" ht="56.25">
      <c r="E48" s="331" t="s">
        <v>139</v>
      </c>
      <c r="F48" s="54">
        <f>F9+F13+F18+F23+F27+F36+F41</f>
        <v>368480</v>
      </c>
      <c r="G48" s="55"/>
      <c r="H48" s="55"/>
      <c r="I48" s="51">
        <f t="shared" ref="I48:T48" si="0">SUM(I6:I36)</f>
        <v>4900</v>
      </c>
      <c r="J48" s="51">
        <f t="shared" si="0"/>
        <v>38300</v>
      </c>
      <c r="K48" s="51">
        <f t="shared" si="0"/>
        <v>126640</v>
      </c>
      <c r="L48" s="51">
        <f t="shared" si="0"/>
        <v>4800</v>
      </c>
      <c r="M48" s="51">
        <f t="shared" si="0"/>
        <v>4800</v>
      </c>
      <c r="N48" s="51">
        <f t="shared" si="0"/>
        <v>4800</v>
      </c>
      <c r="O48" s="51">
        <f t="shared" si="0"/>
        <v>38200</v>
      </c>
      <c r="P48" s="51">
        <f t="shared" si="0"/>
        <v>4800</v>
      </c>
      <c r="Q48" s="51">
        <f t="shared" si="0"/>
        <v>4800</v>
      </c>
      <c r="R48" s="51">
        <f t="shared" si="0"/>
        <v>123240</v>
      </c>
      <c r="S48" s="51">
        <f t="shared" si="0"/>
        <v>4900</v>
      </c>
      <c r="T48" s="51">
        <f t="shared" si="0"/>
        <v>4900</v>
      </c>
      <c r="U48" s="56"/>
    </row>
    <row r="49" spans="6:6">
      <c r="F49" s="57">
        <f>F18+F23+F27</f>
        <v>0</v>
      </c>
    </row>
  </sheetData>
  <mergeCells count="194">
    <mergeCell ref="A1:U1"/>
    <mergeCell ref="A3:A5"/>
    <mergeCell ref="B3:B5"/>
    <mergeCell ref="C3:C5"/>
    <mergeCell ref="D3:D5"/>
    <mergeCell ref="E3:E5"/>
    <mergeCell ref="F3:G3"/>
    <mergeCell ref="H3:H5"/>
    <mergeCell ref="I3:T3"/>
    <mergeCell ref="U3:U5"/>
    <mergeCell ref="S4:S5"/>
    <mergeCell ref="T4:T5"/>
    <mergeCell ref="N4:N5"/>
    <mergeCell ref="O4:O5"/>
    <mergeCell ref="P4:P5"/>
    <mergeCell ref="Q4:Q5"/>
    <mergeCell ref="R4:R5"/>
    <mergeCell ref="B6:B9"/>
    <mergeCell ref="C6:C9"/>
    <mergeCell ref="D6:D9"/>
    <mergeCell ref="G6:G8"/>
    <mergeCell ref="H6:H8"/>
    <mergeCell ref="I6:I8"/>
    <mergeCell ref="J6:J8"/>
    <mergeCell ref="M4:M5"/>
    <mergeCell ref="F4:F5"/>
    <mergeCell ref="G4:G5"/>
    <mergeCell ref="I4:I5"/>
    <mergeCell ref="J4:J5"/>
    <mergeCell ref="K4:K5"/>
    <mergeCell ref="L4:L5"/>
    <mergeCell ref="Q6:Q8"/>
    <mergeCell ref="R6:R8"/>
    <mergeCell ref="S6:S8"/>
    <mergeCell ref="T6:T8"/>
    <mergeCell ref="U6:U8"/>
    <mergeCell ref="A10:A13"/>
    <mergeCell ref="B10:B13"/>
    <mergeCell ref="C10:C13"/>
    <mergeCell ref="D10:D13"/>
    <mergeCell ref="G10:G12"/>
    <mergeCell ref="K6:K8"/>
    <mergeCell ref="L6:L8"/>
    <mergeCell ref="M6:M8"/>
    <mergeCell ref="N6:N8"/>
    <mergeCell ref="O6:O8"/>
    <mergeCell ref="P6:P8"/>
    <mergeCell ref="T10:T12"/>
    <mergeCell ref="U10:U12"/>
    <mergeCell ref="O10:O12"/>
    <mergeCell ref="P10:P12"/>
    <mergeCell ref="Q10:Q12"/>
    <mergeCell ref="R10:R12"/>
    <mergeCell ref="S10:S12"/>
    <mergeCell ref="A6:A9"/>
    <mergeCell ref="B14:B18"/>
    <mergeCell ref="C14:C18"/>
    <mergeCell ref="D14:D18"/>
    <mergeCell ref="G14:G18"/>
    <mergeCell ref="H14:H18"/>
    <mergeCell ref="I14:I18"/>
    <mergeCell ref="J14:J18"/>
    <mergeCell ref="N10:N12"/>
    <mergeCell ref="H10:H12"/>
    <mergeCell ref="I10:I12"/>
    <mergeCell ref="J10:J12"/>
    <mergeCell ref="K10:K12"/>
    <mergeCell ref="L10:L12"/>
    <mergeCell ref="M10:M12"/>
    <mergeCell ref="Q14:Q18"/>
    <mergeCell ref="R14:R18"/>
    <mergeCell ref="S14:S18"/>
    <mergeCell ref="T14:T18"/>
    <mergeCell ref="U14:U18"/>
    <mergeCell ref="A19:A23"/>
    <mergeCell ref="B19:B23"/>
    <mergeCell ref="C19:C23"/>
    <mergeCell ref="D19:D23"/>
    <mergeCell ref="G19:G23"/>
    <mergeCell ref="K14:K18"/>
    <mergeCell ref="L14:L18"/>
    <mergeCell ref="M14:M18"/>
    <mergeCell ref="N14:N18"/>
    <mergeCell ref="O14:O18"/>
    <mergeCell ref="P14:P18"/>
    <mergeCell ref="T19:T23"/>
    <mergeCell ref="U19:U23"/>
    <mergeCell ref="O19:O23"/>
    <mergeCell ref="P19:P23"/>
    <mergeCell ref="Q19:Q23"/>
    <mergeCell ref="R19:R23"/>
    <mergeCell ref="S19:S23"/>
    <mergeCell ref="A14:A18"/>
    <mergeCell ref="A24:A27"/>
    <mergeCell ref="B24:B27"/>
    <mergeCell ref="C24:C27"/>
    <mergeCell ref="D24:D27"/>
    <mergeCell ref="G24:G27"/>
    <mergeCell ref="H24:H27"/>
    <mergeCell ref="I24:I27"/>
    <mergeCell ref="J24:J27"/>
    <mergeCell ref="N19:N23"/>
    <mergeCell ref="H19:H23"/>
    <mergeCell ref="I19:I23"/>
    <mergeCell ref="J19:J23"/>
    <mergeCell ref="K19:K23"/>
    <mergeCell ref="L19:L23"/>
    <mergeCell ref="M19:M23"/>
    <mergeCell ref="Q24:Q27"/>
    <mergeCell ref="R24:R27"/>
    <mergeCell ref="T24:T27"/>
    <mergeCell ref="U24:U27"/>
    <mergeCell ref="A28:A36"/>
    <mergeCell ref="B28:B36"/>
    <mergeCell ref="C28:C36"/>
    <mergeCell ref="D28:D36"/>
    <mergeCell ref="G28:G36"/>
    <mergeCell ref="H28:H36"/>
    <mergeCell ref="K24:K27"/>
    <mergeCell ref="L24:L27"/>
    <mergeCell ref="M24:M27"/>
    <mergeCell ref="N24:N27"/>
    <mergeCell ref="O24:O27"/>
    <mergeCell ref="P24:P27"/>
    <mergeCell ref="U28:U36"/>
    <mergeCell ref="O28:O36"/>
    <mergeCell ref="P28:P36"/>
    <mergeCell ref="Q28:Q36"/>
    <mergeCell ref="R28:R36"/>
    <mergeCell ref="S28:S36"/>
    <mergeCell ref="T28:T36"/>
    <mergeCell ref="I28:I36"/>
    <mergeCell ref="S37:S39"/>
    <mergeCell ref="T37:T39"/>
    <mergeCell ref="U37:U39"/>
    <mergeCell ref="O37:O39"/>
    <mergeCell ref="P37:P39"/>
    <mergeCell ref="Q37:Q39"/>
    <mergeCell ref="A37:A41"/>
    <mergeCell ref="B37:B41"/>
    <mergeCell ref="C37:C41"/>
    <mergeCell ref="D37:D41"/>
    <mergeCell ref="G37:G39"/>
    <mergeCell ref="H37:H39"/>
    <mergeCell ref="I37:I39"/>
    <mergeCell ref="J37:J39"/>
    <mergeCell ref="K37:K39"/>
    <mergeCell ref="L37:L39"/>
    <mergeCell ref="M37:M39"/>
    <mergeCell ref="N37:N39"/>
    <mergeCell ref="I45:I47"/>
    <mergeCell ref="J45:J47"/>
    <mergeCell ref="K45:K47"/>
    <mergeCell ref="J28:J36"/>
    <mergeCell ref="K28:K36"/>
    <mergeCell ref="L28:L36"/>
    <mergeCell ref="M28:M36"/>
    <mergeCell ref="N28:N36"/>
    <mergeCell ref="R37:R39"/>
    <mergeCell ref="I42:I44"/>
    <mergeCell ref="J42:J44"/>
    <mergeCell ref="K42:K44"/>
    <mergeCell ref="L42:L44"/>
    <mergeCell ref="M42:M44"/>
    <mergeCell ref="N42:N44"/>
    <mergeCell ref="A42:A44"/>
    <mergeCell ref="B42:B44"/>
    <mergeCell ref="C42:C44"/>
    <mergeCell ref="D42:D44"/>
    <mergeCell ref="G42:G44"/>
    <mergeCell ref="H42:H44"/>
    <mergeCell ref="A45:A47"/>
    <mergeCell ref="B45:B47"/>
    <mergeCell ref="C45:C47"/>
    <mergeCell ref="D45:D47"/>
    <mergeCell ref="G45:G47"/>
    <mergeCell ref="H45:H47"/>
    <mergeCell ref="T45:T47"/>
    <mergeCell ref="U45:U47"/>
    <mergeCell ref="L45:L47"/>
    <mergeCell ref="M45:M47"/>
    <mergeCell ref="N45:N47"/>
    <mergeCell ref="O45:O47"/>
    <mergeCell ref="P45:P47"/>
    <mergeCell ref="Q45:Q47"/>
    <mergeCell ref="U42:U44"/>
    <mergeCell ref="O42:O44"/>
    <mergeCell ref="P42:P44"/>
    <mergeCell ref="Q42:Q44"/>
    <mergeCell ref="R42:R44"/>
    <mergeCell ref="S42:S44"/>
    <mergeCell ref="T42:T44"/>
    <mergeCell ref="R45:R47"/>
    <mergeCell ref="S45:S47"/>
  </mergeCells>
  <printOptions horizontalCentered="1"/>
  <pageMargins left="0.25" right="0.25" top="0.75" bottom="0.75" header="0.3" footer="0.3"/>
  <pageSetup paperSize="9" scale="72" fitToHeight="0" orientation="landscape" r:id="rId1"/>
  <rowBreaks count="1" manualBreakCount="1">
    <brk id="18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1"/>
  <sheetViews>
    <sheetView zoomScale="80" zoomScaleNormal="80" zoomScaleSheetLayoutView="80" workbookViewId="0">
      <selection activeCell="H2" sqref="H1:U1048576"/>
    </sheetView>
  </sheetViews>
  <sheetFormatPr defaultColWidth="9" defaultRowHeight="18.75"/>
  <cols>
    <col min="1" max="5" width="22.7109375" style="74" customWidth="1"/>
    <col min="6" max="6" width="8.7109375" style="74" bestFit="1" customWidth="1"/>
    <col min="7" max="7" width="5.7109375" style="74" customWidth="1"/>
    <col min="8" max="8" width="7.85546875" style="74" customWidth="1"/>
    <col min="9" max="20" width="4" style="74" customWidth="1"/>
    <col min="21" max="21" width="5.42578125" style="74" customWidth="1"/>
    <col min="22" max="16384" width="9" style="74"/>
  </cols>
  <sheetData>
    <row r="1" spans="1:21" ht="21">
      <c r="A1" s="1221" t="s">
        <v>447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1221"/>
      <c r="P1" s="1221"/>
      <c r="Q1" s="1221"/>
      <c r="R1" s="1221"/>
      <c r="S1" s="1221"/>
      <c r="T1" s="1221"/>
      <c r="U1" s="1221"/>
    </row>
    <row r="2" spans="1:21" ht="21">
      <c r="A2" s="1222" t="s">
        <v>448</v>
      </c>
      <c r="B2" s="1222"/>
      <c r="C2" s="1222"/>
      <c r="D2" s="1222"/>
      <c r="E2" s="27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21">
      <c r="A3" s="1259" t="s">
        <v>44</v>
      </c>
      <c r="B3" s="1214" t="s">
        <v>45</v>
      </c>
      <c r="C3" s="1214" t="s">
        <v>46</v>
      </c>
      <c r="D3" s="1214" t="s">
        <v>47</v>
      </c>
      <c r="E3" s="1214" t="s">
        <v>48</v>
      </c>
      <c r="F3" s="1214"/>
      <c r="G3" s="1214"/>
      <c r="H3" s="1214" t="s">
        <v>49</v>
      </c>
      <c r="I3" s="1214" t="s">
        <v>50</v>
      </c>
      <c r="J3" s="1214"/>
      <c r="K3" s="1214"/>
      <c r="L3" s="1214"/>
      <c r="M3" s="1214"/>
      <c r="N3" s="1214"/>
      <c r="O3" s="1214"/>
      <c r="P3" s="1214"/>
      <c r="Q3" s="1214"/>
      <c r="R3" s="1214"/>
      <c r="S3" s="1214"/>
      <c r="T3" s="1214"/>
      <c r="U3" s="1259" t="s">
        <v>153</v>
      </c>
    </row>
    <row r="4" spans="1:21" ht="14.25" customHeight="1">
      <c r="A4" s="1264"/>
      <c r="B4" s="1214"/>
      <c r="C4" s="1214"/>
      <c r="D4" s="1214"/>
      <c r="E4" s="1259" t="s">
        <v>52</v>
      </c>
      <c r="F4" s="1261" t="s">
        <v>53</v>
      </c>
      <c r="G4" s="1263" t="s">
        <v>54</v>
      </c>
      <c r="H4" s="1214"/>
      <c r="I4" s="1214" t="s">
        <v>55</v>
      </c>
      <c r="J4" s="1214" t="s">
        <v>56</v>
      </c>
      <c r="K4" s="1214" t="s">
        <v>57</v>
      </c>
      <c r="L4" s="1214" t="s">
        <v>58</v>
      </c>
      <c r="M4" s="1214" t="s">
        <v>59</v>
      </c>
      <c r="N4" s="1214" t="s">
        <v>60</v>
      </c>
      <c r="O4" s="1214" t="s">
        <v>61</v>
      </c>
      <c r="P4" s="1214" t="s">
        <v>62</v>
      </c>
      <c r="Q4" s="1214" t="s">
        <v>63</v>
      </c>
      <c r="R4" s="1214" t="s">
        <v>64</v>
      </c>
      <c r="S4" s="1214" t="s">
        <v>65</v>
      </c>
      <c r="T4" s="1214" t="s">
        <v>66</v>
      </c>
      <c r="U4" s="1264"/>
    </row>
    <row r="5" spans="1:21" ht="21.75" customHeight="1">
      <c r="A5" s="1260"/>
      <c r="B5" s="1214"/>
      <c r="C5" s="1214"/>
      <c r="D5" s="1214"/>
      <c r="E5" s="1260"/>
      <c r="F5" s="1262"/>
      <c r="G5" s="1263"/>
      <c r="H5" s="1214"/>
      <c r="I5" s="1214"/>
      <c r="J5" s="1214"/>
      <c r="K5" s="1214"/>
      <c r="L5" s="1214"/>
      <c r="M5" s="1214"/>
      <c r="N5" s="1214"/>
      <c r="O5" s="1214"/>
      <c r="P5" s="1214"/>
      <c r="Q5" s="1214"/>
      <c r="R5" s="1214"/>
      <c r="S5" s="1214"/>
      <c r="T5" s="1214"/>
      <c r="U5" s="1260"/>
    </row>
    <row r="6" spans="1:21" s="28" customFormat="1" ht="112.5">
      <c r="A6" s="1142" t="s">
        <v>449</v>
      </c>
      <c r="B6" s="299" t="s">
        <v>450</v>
      </c>
      <c r="C6" s="299" t="s">
        <v>451</v>
      </c>
      <c r="D6" s="1142" t="s">
        <v>452</v>
      </c>
      <c r="E6" s="190" t="s">
        <v>453</v>
      </c>
      <c r="F6" s="191">
        <v>24000</v>
      </c>
      <c r="G6" s="275" t="s">
        <v>454</v>
      </c>
      <c r="H6" s="457"/>
      <c r="I6" s="304"/>
      <c r="J6" s="458">
        <v>4000</v>
      </c>
      <c r="K6" s="458">
        <v>3000</v>
      </c>
      <c r="L6" s="458">
        <v>4000</v>
      </c>
      <c r="M6" s="458">
        <v>3000</v>
      </c>
      <c r="N6" s="458">
        <v>4000</v>
      </c>
      <c r="O6" s="458">
        <v>4000</v>
      </c>
      <c r="P6" s="458">
        <v>4000</v>
      </c>
      <c r="Q6" s="458">
        <v>4000</v>
      </c>
      <c r="R6" s="458">
        <v>3000</v>
      </c>
      <c r="S6" s="458">
        <v>4000</v>
      </c>
      <c r="T6" s="458">
        <v>4000</v>
      </c>
      <c r="U6" s="459" t="s">
        <v>455</v>
      </c>
    </row>
    <row r="7" spans="1:21" s="28" customFormat="1" ht="75">
      <c r="A7" s="1143"/>
      <c r="B7" s="309"/>
      <c r="C7" s="309"/>
      <c r="D7" s="1143"/>
      <c r="E7" s="190" t="s">
        <v>456</v>
      </c>
      <c r="F7" s="191">
        <v>12000</v>
      </c>
      <c r="G7" s="273"/>
      <c r="H7" s="274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11"/>
    </row>
    <row r="8" spans="1:21" s="28" customFormat="1" ht="193.5" customHeight="1">
      <c r="A8" s="1143"/>
      <c r="B8" s="309"/>
      <c r="C8" s="309"/>
      <c r="D8" s="309"/>
      <c r="E8" s="197" t="s">
        <v>457</v>
      </c>
      <c r="F8" s="191">
        <v>5000</v>
      </c>
      <c r="G8" s="297"/>
      <c r="H8" s="460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298"/>
    </row>
    <row r="9" spans="1:21" s="28" customFormat="1">
      <c r="A9" s="287"/>
      <c r="B9" s="287"/>
      <c r="C9" s="287"/>
      <c r="D9" s="287"/>
      <c r="E9" s="259" t="s">
        <v>4</v>
      </c>
      <c r="F9" s="260">
        <f>SUM(F6:F8)</f>
        <v>41000</v>
      </c>
      <c r="G9" s="261"/>
      <c r="H9" s="261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1"/>
    </row>
    <row r="10" spans="1:21" s="28" customFormat="1" ht="42.75" customHeight="1">
      <c r="A10" s="1205" t="s">
        <v>458</v>
      </c>
      <c r="B10" s="299"/>
      <c r="C10" s="299"/>
      <c r="D10" s="1142" t="s">
        <v>459</v>
      </c>
      <c r="E10" s="190" t="s">
        <v>460</v>
      </c>
      <c r="F10" s="191">
        <v>6400</v>
      </c>
      <c r="G10" s="1198" t="s">
        <v>454</v>
      </c>
      <c r="H10" s="457"/>
      <c r="I10" s="458"/>
      <c r="J10" s="458"/>
      <c r="K10" s="458"/>
      <c r="L10" s="458"/>
      <c r="M10" s="458"/>
      <c r="N10" s="1253">
        <v>3600</v>
      </c>
      <c r="O10" s="458"/>
      <c r="P10" s="1253">
        <v>3600</v>
      </c>
      <c r="Q10" s="458"/>
      <c r="R10" s="458"/>
      <c r="S10" s="1253">
        <v>2400</v>
      </c>
      <c r="T10" s="458"/>
      <c r="U10" s="459" t="s">
        <v>461</v>
      </c>
    </row>
    <row r="11" spans="1:21" s="28" customFormat="1" ht="75">
      <c r="A11" s="1206"/>
      <c r="B11" s="309"/>
      <c r="C11" s="309"/>
      <c r="D11" s="1143"/>
      <c r="E11" s="190" t="s">
        <v>462</v>
      </c>
      <c r="F11" s="191">
        <v>3200</v>
      </c>
      <c r="G11" s="1200"/>
      <c r="H11" s="274"/>
      <c r="I11" s="461"/>
      <c r="J11" s="461"/>
      <c r="K11" s="461"/>
      <c r="L11" s="461"/>
      <c r="M11" s="461"/>
      <c r="N11" s="1254"/>
      <c r="O11" s="461"/>
      <c r="P11" s="1254"/>
      <c r="Q11" s="461"/>
      <c r="R11" s="461"/>
      <c r="S11" s="1254"/>
      <c r="T11" s="461"/>
      <c r="U11" s="311"/>
    </row>
    <row r="12" spans="1:21" s="28" customFormat="1">
      <c r="A12" s="1207"/>
      <c r="B12" s="287"/>
      <c r="C12" s="287"/>
      <c r="D12" s="1159"/>
      <c r="E12" s="259" t="s">
        <v>4</v>
      </c>
      <c r="F12" s="260">
        <f>SUM(F10:F11)</f>
        <v>9600</v>
      </c>
      <c r="G12" s="261"/>
      <c r="H12" s="261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61"/>
    </row>
    <row r="13" spans="1:21" s="28" customFormat="1" ht="33" customHeight="1">
      <c r="A13" s="1205" t="s">
        <v>463</v>
      </c>
      <c r="B13" s="299"/>
      <c r="C13" s="299"/>
      <c r="D13" s="1142" t="s">
        <v>464</v>
      </c>
      <c r="E13" s="190" t="s">
        <v>465</v>
      </c>
      <c r="F13" s="301">
        <v>4000</v>
      </c>
      <c r="G13" s="1255" t="s">
        <v>454</v>
      </c>
      <c r="H13" s="264"/>
      <c r="I13" s="462"/>
      <c r="J13" s="462"/>
      <c r="K13" s="462"/>
      <c r="L13" s="462"/>
      <c r="M13" s="462"/>
      <c r="N13" s="462"/>
      <c r="O13" s="462"/>
      <c r="P13" s="462"/>
      <c r="Q13" s="1257">
        <v>6000</v>
      </c>
      <c r="R13" s="462"/>
      <c r="S13" s="462"/>
      <c r="T13" s="462"/>
      <c r="U13" s="264" t="s">
        <v>466</v>
      </c>
    </row>
    <row r="14" spans="1:21" s="28" customFormat="1" ht="75">
      <c r="A14" s="1206"/>
      <c r="B14" s="309"/>
      <c r="C14" s="309"/>
      <c r="D14" s="1143"/>
      <c r="E14" s="190" t="s">
        <v>467</v>
      </c>
      <c r="F14" s="301">
        <v>2000</v>
      </c>
      <c r="G14" s="1256"/>
      <c r="H14" s="264"/>
      <c r="I14" s="462"/>
      <c r="J14" s="462"/>
      <c r="K14" s="462"/>
      <c r="L14" s="462"/>
      <c r="M14" s="462"/>
      <c r="N14" s="462"/>
      <c r="O14" s="462"/>
      <c r="P14" s="462"/>
      <c r="Q14" s="1258"/>
      <c r="R14" s="462"/>
      <c r="S14" s="462"/>
      <c r="T14" s="462"/>
      <c r="U14" s="264"/>
    </row>
    <row r="15" spans="1:21" s="28" customFormat="1">
      <c r="A15" s="1207"/>
      <c r="B15" s="287"/>
      <c r="C15" s="287"/>
      <c r="D15" s="1159"/>
      <c r="E15" s="259" t="s">
        <v>4</v>
      </c>
      <c r="F15" s="260">
        <f>SUM(F13:F14)</f>
        <v>6000</v>
      </c>
      <c r="G15" s="264"/>
      <c r="H15" s="264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264"/>
    </row>
    <row r="16" spans="1:21" s="28" customFormat="1" ht="33" customHeight="1">
      <c r="A16" s="1206" t="s">
        <v>468</v>
      </c>
      <c r="B16" s="309"/>
      <c r="C16" s="309"/>
      <c r="D16" s="1142" t="s">
        <v>469</v>
      </c>
      <c r="E16" s="190" t="s">
        <v>470</v>
      </c>
      <c r="F16" s="301">
        <v>8000</v>
      </c>
      <c r="G16" s="1198" t="s">
        <v>454</v>
      </c>
      <c r="H16" s="457"/>
      <c r="I16" s="463"/>
      <c r="J16" s="1188">
        <v>12000</v>
      </c>
      <c r="K16" s="458"/>
      <c r="L16" s="463"/>
      <c r="M16" s="463"/>
      <c r="N16" s="463"/>
      <c r="O16" s="463"/>
      <c r="P16" s="463"/>
      <c r="Q16" s="463"/>
      <c r="R16" s="458"/>
      <c r="S16" s="463"/>
      <c r="T16" s="463"/>
      <c r="U16" s="310" t="s">
        <v>466</v>
      </c>
    </row>
    <row r="17" spans="1:21" s="28" customFormat="1" ht="75">
      <c r="A17" s="1206"/>
      <c r="B17" s="309"/>
      <c r="C17" s="309"/>
      <c r="D17" s="1143"/>
      <c r="E17" s="190" t="s">
        <v>471</v>
      </c>
      <c r="F17" s="301">
        <v>4000</v>
      </c>
      <c r="G17" s="1199"/>
      <c r="H17" s="274"/>
      <c r="I17" s="464"/>
      <c r="J17" s="1189"/>
      <c r="K17" s="461"/>
      <c r="L17" s="464"/>
      <c r="M17" s="464"/>
      <c r="N17" s="464"/>
      <c r="O17" s="464"/>
      <c r="P17" s="464"/>
      <c r="Q17" s="464"/>
      <c r="R17" s="461"/>
      <c r="S17" s="464"/>
      <c r="T17" s="464"/>
      <c r="U17" s="311"/>
    </row>
    <row r="18" spans="1:21" s="28" customFormat="1" ht="23.25" customHeight="1">
      <c r="A18" s="293"/>
      <c r="B18" s="287"/>
      <c r="C18" s="287"/>
      <c r="D18" s="1159"/>
      <c r="E18" s="259" t="s">
        <v>4</v>
      </c>
      <c r="F18" s="260">
        <f>SUM(F16:F17)</f>
        <v>12000</v>
      </c>
      <c r="G18" s="273"/>
      <c r="H18" s="274"/>
      <c r="I18" s="464"/>
      <c r="J18" s="464"/>
      <c r="K18" s="461"/>
      <c r="L18" s="464"/>
      <c r="M18" s="464"/>
      <c r="N18" s="464"/>
      <c r="O18" s="464"/>
      <c r="P18" s="464"/>
      <c r="Q18" s="464"/>
      <c r="R18" s="461"/>
      <c r="S18" s="464"/>
      <c r="T18" s="464"/>
      <c r="U18" s="311"/>
    </row>
    <row r="19" spans="1:21" s="28" customFormat="1" ht="50.25" customHeight="1">
      <c r="A19" s="465"/>
      <c r="B19" s="465"/>
      <c r="C19" s="465"/>
      <c r="D19" s="466"/>
      <c r="E19" s="331" t="s">
        <v>139</v>
      </c>
      <c r="F19" s="332">
        <f>F9+F12+F15+F18</f>
        <v>68600</v>
      </c>
      <c r="G19" s="271"/>
      <c r="H19" s="271"/>
      <c r="I19" s="262">
        <f t="shared" ref="I19:T19" si="0">SUM(I6:I18)</f>
        <v>0</v>
      </c>
      <c r="J19" s="296">
        <f t="shared" si="0"/>
        <v>16000</v>
      </c>
      <c r="K19" s="296">
        <f t="shared" si="0"/>
        <v>3000</v>
      </c>
      <c r="L19" s="296">
        <f t="shared" si="0"/>
        <v>4000</v>
      </c>
      <c r="M19" s="296">
        <f t="shared" si="0"/>
        <v>3000</v>
      </c>
      <c r="N19" s="296">
        <f t="shared" si="0"/>
        <v>7600</v>
      </c>
      <c r="O19" s="296">
        <f t="shared" si="0"/>
        <v>4000</v>
      </c>
      <c r="P19" s="296">
        <f t="shared" si="0"/>
        <v>7600</v>
      </c>
      <c r="Q19" s="296">
        <f t="shared" si="0"/>
        <v>10000</v>
      </c>
      <c r="R19" s="296">
        <f t="shared" si="0"/>
        <v>3000</v>
      </c>
      <c r="S19" s="296">
        <f t="shared" si="0"/>
        <v>6400</v>
      </c>
      <c r="T19" s="296">
        <f t="shared" si="0"/>
        <v>4000</v>
      </c>
      <c r="U19" s="467"/>
    </row>
    <row r="21" spans="1:21">
      <c r="A21" s="137" t="s">
        <v>140</v>
      </c>
      <c r="B21" s="1175" t="s">
        <v>141</v>
      </c>
      <c r="C21" s="1175"/>
      <c r="D21" s="1175"/>
      <c r="E21" s="1175"/>
    </row>
  </sheetData>
  <mergeCells count="42">
    <mergeCell ref="A1:U1"/>
    <mergeCell ref="A2:D2"/>
    <mergeCell ref="A3:A5"/>
    <mergeCell ref="B3:B5"/>
    <mergeCell ref="C3:C5"/>
    <mergeCell ref="D3:D5"/>
    <mergeCell ref="E3:G3"/>
    <mergeCell ref="H3:H5"/>
    <mergeCell ref="I3:T3"/>
    <mergeCell ref="U3:U5"/>
    <mergeCell ref="R4:R5"/>
    <mergeCell ref="S4:S5"/>
    <mergeCell ref="T4:T5"/>
    <mergeCell ref="O4:O5"/>
    <mergeCell ref="P4:P5"/>
    <mergeCell ref="Q4:Q5"/>
    <mergeCell ref="A6:A8"/>
    <mergeCell ref="D6:D7"/>
    <mergeCell ref="L4:L5"/>
    <mergeCell ref="M4:M5"/>
    <mergeCell ref="N4:N5"/>
    <mergeCell ref="K4:K5"/>
    <mergeCell ref="E4:E5"/>
    <mergeCell ref="F4:F5"/>
    <mergeCell ref="G4:G5"/>
    <mergeCell ref="I4:I5"/>
    <mergeCell ref="J4:J5"/>
    <mergeCell ref="B21:E21"/>
    <mergeCell ref="S10:S11"/>
    <mergeCell ref="A13:A15"/>
    <mergeCell ref="D13:D15"/>
    <mergeCell ref="G13:G14"/>
    <mergeCell ref="Q13:Q14"/>
    <mergeCell ref="A16:A17"/>
    <mergeCell ref="D16:D18"/>
    <mergeCell ref="G16:G17"/>
    <mergeCell ref="J16:J17"/>
    <mergeCell ref="A10:A12"/>
    <mergeCell ref="D10:D12"/>
    <mergeCell ref="G10:G11"/>
    <mergeCell ref="N10:N11"/>
    <mergeCell ref="P10:P11"/>
  </mergeCells>
  <pageMargins left="0.25" right="0.25" top="0.75" bottom="0.75" header="0.3" footer="0.3"/>
  <pageSetup paperSize="9" scale="71" fitToHeight="0" orientation="landscape" r:id="rId1"/>
  <rowBreaks count="1" manualBreakCount="1">
    <brk id="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58"/>
  <sheetViews>
    <sheetView topLeftCell="C1" zoomScaleNormal="100" workbookViewId="0">
      <selection activeCell="H2" sqref="H1:U1048576"/>
    </sheetView>
  </sheetViews>
  <sheetFormatPr defaultRowHeight="15"/>
  <cols>
    <col min="1" max="5" width="22.7109375" customWidth="1"/>
    <col min="6" max="6" width="7.140625" bestFit="1" customWidth="1"/>
    <col min="7" max="7" width="7.85546875" bestFit="1" customWidth="1"/>
    <col min="8" max="8" width="9.42578125" customWidth="1"/>
    <col min="9" max="20" width="4" customWidth="1"/>
    <col min="21" max="21" width="5.7109375" customWidth="1"/>
  </cols>
  <sheetData>
    <row r="1" spans="1:21" ht="21">
      <c r="A1" s="1221" t="s">
        <v>41</v>
      </c>
      <c r="B1" s="1221"/>
      <c r="C1" s="1221"/>
      <c r="D1" s="1221"/>
      <c r="E1" s="1221"/>
      <c r="F1" s="1221"/>
      <c r="G1" s="1221"/>
      <c r="H1" s="1221"/>
      <c r="I1" s="1221"/>
      <c r="J1" s="1221"/>
      <c r="K1" s="1221"/>
      <c r="L1" s="1221"/>
      <c r="M1" s="1221"/>
      <c r="N1" s="1221"/>
      <c r="O1" s="1221"/>
      <c r="P1" s="1221"/>
      <c r="Q1" s="1221"/>
      <c r="R1" s="1221"/>
      <c r="S1" s="1221"/>
      <c r="T1" s="1221"/>
      <c r="U1" s="1221"/>
    </row>
    <row r="2" spans="1:21" ht="21">
      <c r="A2" s="1222" t="s">
        <v>395</v>
      </c>
      <c r="B2" s="1222"/>
      <c r="C2" s="1222"/>
      <c r="D2" s="1222"/>
      <c r="E2" s="27"/>
    </row>
    <row r="3" spans="1:21" ht="18.75">
      <c r="A3" s="1259" t="s">
        <v>44</v>
      </c>
      <c r="B3" s="1214" t="s">
        <v>45</v>
      </c>
      <c r="C3" s="1214" t="s">
        <v>46</v>
      </c>
      <c r="D3" s="1214" t="s">
        <v>47</v>
      </c>
      <c r="E3" s="1214" t="s">
        <v>48</v>
      </c>
      <c r="F3" s="1214"/>
      <c r="G3" s="1214"/>
      <c r="H3" s="1214" t="s">
        <v>1424</v>
      </c>
      <c r="I3" s="1214" t="s">
        <v>50</v>
      </c>
      <c r="J3" s="1214"/>
      <c r="K3" s="1214"/>
      <c r="L3" s="1214"/>
      <c r="M3" s="1214"/>
      <c r="N3" s="1214"/>
      <c r="O3" s="1214"/>
      <c r="P3" s="1214"/>
      <c r="Q3" s="1214"/>
      <c r="R3" s="1214"/>
      <c r="S3" s="1214"/>
      <c r="T3" s="1214"/>
      <c r="U3" s="1259" t="s">
        <v>396</v>
      </c>
    </row>
    <row r="4" spans="1:21" ht="14.25" customHeight="1">
      <c r="A4" s="1264"/>
      <c r="B4" s="1214"/>
      <c r="C4" s="1214"/>
      <c r="D4" s="1214"/>
      <c r="E4" s="1259" t="s">
        <v>52</v>
      </c>
      <c r="F4" s="1261" t="s">
        <v>53</v>
      </c>
      <c r="G4" s="1263" t="s">
        <v>54</v>
      </c>
      <c r="H4" s="1214"/>
      <c r="I4" s="1214" t="s">
        <v>55</v>
      </c>
      <c r="J4" s="1214" t="s">
        <v>56</v>
      </c>
      <c r="K4" s="1214" t="s">
        <v>57</v>
      </c>
      <c r="L4" s="1214" t="s">
        <v>58</v>
      </c>
      <c r="M4" s="1214" t="s">
        <v>59</v>
      </c>
      <c r="N4" s="1214" t="s">
        <v>60</v>
      </c>
      <c r="O4" s="1214" t="s">
        <v>61</v>
      </c>
      <c r="P4" s="1214" t="s">
        <v>62</v>
      </c>
      <c r="Q4" s="1214" t="s">
        <v>63</v>
      </c>
      <c r="R4" s="1214" t="s">
        <v>64</v>
      </c>
      <c r="S4" s="1214" t="s">
        <v>65</v>
      </c>
      <c r="T4" s="1214" t="s">
        <v>66</v>
      </c>
      <c r="U4" s="1264"/>
    </row>
    <row r="5" spans="1:21" ht="21.75" customHeight="1">
      <c r="A5" s="1260"/>
      <c r="B5" s="1214"/>
      <c r="C5" s="1214"/>
      <c r="D5" s="1214"/>
      <c r="E5" s="1260"/>
      <c r="F5" s="1262"/>
      <c r="G5" s="1263"/>
      <c r="H5" s="1214"/>
      <c r="I5" s="1214"/>
      <c r="J5" s="1214"/>
      <c r="K5" s="1214"/>
      <c r="L5" s="1214"/>
      <c r="M5" s="1214"/>
      <c r="N5" s="1214"/>
      <c r="O5" s="1214"/>
      <c r="P5" s="1214"/>
      <c r="Q5" s="1214"/>
      <c r="R5" s="1214"/>
      <c r="S5" s="1214"/>
      <c r="T5" s="1214"/>
      <c r="U5" s="1260"/>
    </row>
    <row r="6" spans="1:21" s="28" customFormat="1" ht="33.75" customHeight="1">
      <c r="A6" s="1172" t="s">
        <v>562</v>
      </c>
      <c r="B6" s="1160" t="s">
        <v>397</v>
      </c>
      <c r="C6" s="1172" t="s">
        <v>398</v>
      </c>
      <c r="D6" s="1160" t="s">
        <v>399</v>
      </c>
      <c r="E6" s="1267" t="s">
        <v>400</v>
      </c>
      <c r="F6" s="1270">
        <v>0</v>
      </c>
      <c r="G6" s="1144" t="s">
        <v>77</v>
      </c>
      <c r="H6" s="1136" t="s">
        <v>401</v>
      </c>
      <c r="I6" s="1202"/>
      <c r="J6" s="1202"/>
      <c r="K6" s="1202"/>
      <c r="L6" s="1202"/>
      <c r="M6" s="1202"/>
      <c r="N6" s="1202"/>
      <c r="O6" s="1273"/>
      <c r="P6" s="1202"/>
      <c r="Q6" s="1202"/>
      <c r="R6" s="1202"/>
      <c r="S6" s="1202"/>
      <c r="T6" s="1202"/>
      <c r="U6" s="1191" t="s">
        <v>402</v>
      </c>
    </row>
    <row r="7" spans="1:21" s="28" customFormat="1" ht="18.75">
      <c r="A7" s="1173"/>
      <c r="B7" s="1160"/>
      <c r="C7" s="1173"/>
      <c r="D7" s="1160"/>
      <c r="E7" s="1268"/>
      <c r="F7" s="1271"/>
      <c r="G7" s="1138"/>
      <c r="H7" s="1137"/>
      <c r="I7" s="1203"/>
      <c r="J7" s="1203"/>
      <c r="K7" s="1203"/>
      <c r="L7" s="1203"/>
      <c r="M7" s="1203"/>
      <c r="N7" s="1203"/>
      <c r="O7" s="1274"/>
      <c r="P7" s="1203"/>
      <c r="Q7" s="1203"/>
      <c r="R7" s="1203"/>
      <c r="S7" s="1203"/>
      <c r="T7" s="1203"/>
      <c r="U7" s="1192"/>
    </row>
    <row r="8" spans="1:21" s="28" customFormat="1" ht="18.75">
      <c r="A8" s="1173"/>
      <c r="B8" s="1160"/>
      <c r="C8" s="1173"/>
      <c r="D8" s="1160"/>
      <c r="E8" s="1269"/>
      <c r="F8" s="1272"/>
      <c r="G8" s="1239"/>
      <c r="H8" s="1137"/>
      <c r="I8" s="1203"/>
      <c r="J8" s="1203"/>
      <c r="K8" s="1204"/>
      <c r="L8" s="1204"/>
      <c r="M8" s="1204"/>
      <c r="N8" s="1204"/>
      <c r="O8" s="1281"/>
      <c r="P8" s="1204"/>
      <c r="Q8" s="1204"/>
      <c r="R8" s="1204"/>
      <c r="S8" s="1204"/>
      <c r="T8" s="1204"/>
      <c r="U8" s="1192"/>
    </row>
    <row r="9" spans="1:21" s="28" customFormat="1" ht="42.75" customHeight="1">
      <c r="A9" s="1174"/>
      <c r="B9" s="1160"/>
      <c r="C9" s="1174"/>
      <c r="D9" s="1160"/>
      <c r="E9" s="259" t="s">
        <v>4</v>
      </c>
      <c r="F9" s="260">
        <f>SUM(F6:F8)</f>
        <v>0</v>
      </c>
      <c r="G9" s="261"/>
      <c r="H9" s="261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1"/>
    </row>
    <row r="10" spans="1:21" s="28" customFormat="1" ht="31.5" customHeight="1">
      <c r="A10" s="1205" t="s">
        <v>403</v>
      </c>
      <c r="B10" s="1142" t="s">
        <v>404</v>
      </c>
      <c r="C10" s="1142" t="s">
        <v>405</v>
      </c>
      <c r="D10" s="1160" t="s">
        <v>406</v>
      </c>
      <c r="E10" s="1267" t="s">
        <v>407</v>
      </c>
      <c r="F10" s="1270">
        <v>3600</v>
      </c>
      <c r="G10" s="1144" t="s">
        <v>77</v>
      </c>
      <c r="H10" s="1136" t="s">
        <v>401</v>
      </c>
      <c r="I10" s="1202"/>
      <c r="J10" s="1202"/>
      <c r="K10" s="1202"/>
      <c r="L10" s="1202"/>
      <c r="M10" s="1202"/>
      <c r="N10" s="1202"/>
      <c r="O10" s="1202"/>
      <c r="P10" s="1202"/>
      <c r="Q10" s="1202"/>
      <c r="R10" s="1202"/>
      <c r="S10" s="1273">
        <v>3600</v>
      </c>
      <c r="T10" s="1202"/>
      <c r="U10" s="1191" t="s">
        <v>402</v>
      </c>
    </row>
    <row r="11" spans="1:21" s="28" customFormat="1" ht="18.75">
      <c r="A11" s="1206"/>
      <c r="B11" s="1143"/>
      <c r="C11" s="1143"/>
      <c r="D11" s="1160"/>
      <c r="E11" s="1268"/>
      <c r="F11" s="1271"/>
      <c r="G11" s="1138"/>
      <c r="H11" s="1137"/>
      <c r="I11" s="1203"/>
      <c r="J11" s="1203"/>
      <c r="K11" s="1203"/>
      <c r="L11" s="1203"/>
      <c r="M11" s="1203"/>
      <c r="N11" s="1203"/>
      <c r="O11" s="1203"/>
      <c r="P11" s="1203"/>
      <c r="Q11" s="1203"/>
      <c r="R11" s="1203"/>
      <c r="S11" s="1274"/>
      <c r="T11" s="1203"/>
      <c r="U11" s="1192"/>
    </row>
    <row r="12" spans="1:21" s="28" customFormat="1" ht="38.25" customHeight="1">
      <c r="A12" s="1206"/>
      <c r="B12" s="1143"/>
      <c r="C12" s="1143"/>
      <c r="D12" s="1160"/>
      <c r="E12" s="1269"/>
      <c r="F12" s="1272"/>
      <c r="G12" s="1239"/>
      <c r="H12" s="1137"/>
      <c r="I12" s="1203"/>
      <c r="J12" s="1203"/>
      <c r="K12" s="1203"/>
      <c r="L12" s="1203"/>
      <c r="M12" s="1203"/>
      <c r="N12" s="1203"/>
      <c r="O12" s="1203"/>
      <c r="P12" s="1203"/>
      <c r="Q12" s="1203"/>
      <c r="R12" s="1203"/>
      <c r="S12" s="1274"/>
      <c r="T12" s="1203"/>
      <c r="U12" s="1192"/>
    </row>
    <row r="13" spans="1:21" s="28" customFormat="1" ht="18.75">
      <c r="A13" s="1207"/>
      <c r="B13" s="1159"/>
      <c r="C13" s="1159"/>
      <c r="D13" s="1160"/>
      <c r="E13" s="259" t="s">
        <v>4</v>
      </c>
      <c r="F13" s="260">
        <v>3600</v>
      </c>
      <c r="G13" s="261"/>
      <c r="H13" s="261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1"/>
    </row>
    <row r="14" spans="1:21" s="28" customFormat="1" ht="33" customHeight="1">
      <c r="A14" s="1142" t="s">
        <v>408</v>
      </c>
      <c r="B14" s="1142" t="s">
        <v>409</v>
      </c>
      <c r="C14" s="1142" t="s">
        <v>410</v>
      </c>
      <c r="D14" s="1142" t="s">
        <v>411</v>
      </c>
      <c r="E14" s="1267" t="s">
        <v>412</v>
      </c>
      <c r="F14" s="1270">
        <v>6000</v>
      </c>
      <c r="G14" s="1144" t="s">
        <v>77</v>
      </c>
      <c r="H14" s="1136" t="s">
        <v>401</v>
      </c>
      <c r="I14" s="265"/>
      <c r="J14" s="265"/>
      <c r="K14" s="1202"/>
      <c r="L14" s="265"/>
      <c r="M14" s="265"/>
      <c r="N14" s="265"/>
      <c r="O14" s="265"/>
      <c r="P14" s="265"/>
      <c r="Q14" s="265"/>
      <c r="R14" s="1202"/>
      <c r="S14" s="1273">
        <v>6000</v>
      </c>
      <c r="T14" s="265"/>
      <c r="U14" s="1191" t="s">
        <v>402</v>
      </c>
    </row>
    <row r="15" spans="1:21" s="28" customFormat="1" ht="18.75">
      <c r="A15" s="1143"/>
      <c r="B15" s="1143"/>
      <c r="C15" s="1143"/>
      <c r="D15" s="1143"/>
      <c r="E15" s="1279"/>
      <c r="F15" s="1271"/>
      <c r="G15" s="1138"/>
      <c r="H15" s="1137"/>
      <c r="I15" s="266"/>
      <c r="J15" s="266"/>
      <c r="K15" s="1203"/>
      <c r="L15" s="266"/>
      <c r="M15" s="266"/>
      <c r="N15" s="266"/>
      <c r="O15" s="266"/>
      <c r="P15" s="266"/>
      <c r="Q15" s="266"/>
      <c r="R15" s="1203"/>
      <c r="S15" s="1274"/>
      <c r="T15" s="266"/>
      <c r="U15" s="1192"/>
    </row>
    <row r="16" spans="1:21" s="28" customFormat="1" ht="18.75">
      <c r="A16" s="1143"/>
      <c r="B16" s="1143"/>
      <c r="C16" s="1143"/>
      <c r="D16" s="1143"/>
      <c r="E16" s="1279"/>
      <c r="F16" s="1271"/>
      <c r="G16" s="1138"/>
      <c r="H16" s="1137"/>
      <c r="I16" s="266"/>
      <c r="J16" s="266"/>
      <c r="K16" s="1203"/>
      <c r="L16" s="266"/>
      <c r="M16" s="266"/>
      <c r="N16" s="266"/>
      <c r="O16" s="266"/>
      <c r="P16" s="266"/>
      <c r="Q16" s="266"/>
      <c r="R16" s="1203"/>
      <c r="S16" s="1274"/>
      <c r="T16" s="266"/>
      <c r="U16" s="1192"/>
    </row>
    <row r="17" spans="1:21" s="28" customFormat="1" ht="18.75">
      <c r="A17" s="1143"/>
      <c r="B17" s="1143"/>
      <c r="C17" s="1143"/>
      <c r="D17" s="1143"/>
      <c r="E17" s="1280"/>
      <c r="F17" s="1272"/>
      <c r="G17" s="1275"/>
      <c r="H17" s="1277"/>
      <c r="I17" s="266"/>
      <c r="J17" s="266"/>
      <c r="K17" s="258"/>
      <c r="L17" s="266"/>
      <c r="M17" s="266"/>
      <c r="N17" s="266"/>
      <c r="O17" s="266"/>
      <c r="P17" s="266"/>
      <c r="Q17" s="266"/>
      <c r="R17" s="1203"/>
      <c r="S17" s="266"/>
      <c r="T17" s="266"/>
      <c r="U17" s="1192"/>
    </row>
    <row r="18" spans="1:21" s="28" customFormat="1" ht="18.75">
      <c r="A18" s="1159"/>
      <c r="B18" s="1159"/>
      <c r="C18" s="1159"/>
      <c r="D18" s="1159"/>
      <c r="E18" s="267" t="s">
        <v>4</v>
      </c>
      <c r="F18" s="260">
        <v>6000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s="28" customFormat="1" ht="33" customHeight="1">
      <c r="A19" s="1142" t="s">
        <v>413</v>
      </c>
      <c r="B19" s="1142" t="s">
        <v>414</v>
      </c>
      <c r="C19" s="1142" t="s">
        <v>415</v>
      </c>
      <c r="D19" s="1142" t="s">
        <v>416</v>
      </c>
      <c r="E19" s="1267" t="s">
        <v>417</v>
      </c>
      <c r="F19" s="1270">
        <v>0</v>
      </c>
      <c r="G19" s="1144" t="s">
        <v>77</v>
      </c>
      <c r="H19" s="1136" t="s">
        <v>401</v>
      </c>
      <c r="I19" s="265"/>
      <c r="J19" s="265"/>
      <c r="K19" s="1202"/>
      <c r="L19" s="265"/>
      <c r="M19" s="265"/>
      <c r="N19" s="265"/>
      <c r="O19" s="265"/>
      <c r="P19" s="265"/>
      <c r="Q19" s="265"/>
      <c r="R19" s="1202"/>
      <c r="S19" s="1273"/>
      <c r="T19" s="265"/>
      <c r="U19" s="1191" t="s">
        <v>402</v>
      </c>
    </row>
    <row r="20" spans="1:21" s="28" customFormat="1" ht="18.75">
      <c r="A20" s="1143"/>
      <c r="B20" s="1143"/>
      <c r="C20" s="1143"/>
      <c r="D20" s="1143"/>
      <c r="E20" s="1268"/>
      <c r="F20" s="1271"/>
      <c r="G20" s="1138"/>
      <c r="H20" s="1137"/>
      <c r="I20" s="266"/>
      <c r="J20" s="266"/>
      <c r="K20" s="1203"/>
      <c r="L20" s="266"/>
      <c r="M20" s="266"/>
      <c r="N20" s="266"/>
      <c r="O20" s="266"/>
      <c r="P20" s="266"/>
      <c r="Q20" s="266"/>
      <c r="R20" s="1203"/>
      <c r="S20" s="1274"/>
      <c r="T20" s="266"/>
      <c r="U20" s="1192"/>
    </row>
    <row r="21" spans="1:21" s="28" customFormat="1" ht="18.75">
      <c r="A21" s="1143"/>
      <c r="B21" s="1143"/>
      <c r="C21" s="1143"/>
      <c r="D21" s="1143"/>
      <c r="E21" s="1268"/>
      <c r="F21" s="1271"/>
      <c r="G21" s="1138"/>
      <c r="H21" s="1137"/>
      <c r="I21" s="266"/>
      <c r="J21" s="266"/>
      <c r="K21" s="1203"/>
      <c r="L21" s="266"/>
      <c r="M21" s="266"/>
      <c r="N21" s="266"/>
      <c r="O21" s="266"/>
      <c r="P21" s="266"/>
      <c r="Q21" s="266"/>
      <c r="R21" s="1203"/>
      <c r="S21" s="1274"/>
      <c r="T21" s="266"/>
      <c r="U21" s="1192"/>
    </row>
    <row r="22" spans="1:21" s="28" customFormat="1" ht="18.75">
      <c r="A22" s="1143"/>
      <c r="B22" s="1143"/>
      <c r="C22" s="1143"/>
      <c r="D22" s="1143"/>
      <c r="E22" s="1269"/>
      <c r="F22" s="1272"/>
      <c r="G22" s="1275"/>
      <c r="H22" s="1277"/>
      <c r="I22" s="266"/>
      <c r="J22" s="266"/>
      <c r="K22" s="258"/>
      <c r="L22" s="266"/>
      <c r="M22" s="266"/>
      <c r="N22" s="266"/>
      <c r="O22" s="266"/>
      <c r="P22" s="266"/>
      <c r="Q22" s="266"/>
      <c r="R22" s="1203"/>
      <c r="S22" s="266"/>
      <c r="T22" s="266"/>
      <c r="U22" s="1192"/>
    </row>
    <row r="23" spans="1:21" s="28" customFormat="1" ht="18.75">
      <c r="A23" s="1159"/>
      <c r="B23" s="1159"/>
      <c r="C23" s="1159"/>
      <c r="D23" s="1159"/>
      <c r="E23" s="267" t="s">
        <v>4</v>
      </c>
      <c r="F23" s="260">
        <f>SUM(F19:F22)</f>
        <v>0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s="28" customFormat="1" ht="33" customHeight="1">
      <c r="A24" s="1142" t="s">
        <v>418</v>
      </c>
      <c r="B24" s="1142" t="s">
        <v>419</v>
      </c>
      <c r="C24" s="1142" t="s">
        <v>420</v>
      </c>
      <c r="D24" s="1142" t="s">
        <v>421</v>
      </c>
      <c r="E24" s="1267" t="s">
        <v>417</v>
      </c>
      <c r="F24" s="1270">
        <v>0</v>
      </c>
      <c r="G24" s="1144" t="s">
        <v>77</v>
      </c>
      <c r="H24" s="1136" t="s">
        <v>401</v>
      </c>
      <c r="I24" s="265"/>
      <c r="J24" s="265"/>
      <c r="K24" s="1202"/>
      <c r="L24" s="265"/>
      <c r="M24" s="265"/>
      <c r="N24" s="265"/>
      <c r="O24" s="265"/>
      <c r="P24" s="265"/>
      <c r="Q24" s="265"/>
      <c r="R24" s="1202"/>
      <c r="S24" s="1273"/>
      <c r="T24" s="265"/>
      <c r="U24" s="1191" t="s">
        <v>402</v>
      </c>
    </row>
    <row r="25" spans="1:21" s="28" customFormat="1" ht="18.75">
      <c r="A25" s="1143"/>
      <c r="B25" s="1143"/>
      <c r="C25" s="1143"/>
      <c r="D25" s="1143"/>
      <c r="E25" s="1268"/>
      <c r="F25" s="1271"/>
      <c r="G25" s="1138"/>
      <c r="H25" s="1137"/>
      <c r="I25" s="266"/>
      <c r="J25" s="266"/>
      <c r="K25" s="1203"/>
      <c r="L25" s="266"/>
      <c r="M25" s="266"/>
      <c r="N25" s="266"/>
      <c r="O25" s="266"/>
      <c r="P25" s="266"/>
      <c r="Q25" s="266"/>
      <c r="R25" s="1203"/>
      <c r="S25" s="1274"/>
      <c r="T25" s="266"/>
      <c r="U25" s="1192"/>
    </row>
    <row r="26" spans="1:21" s="28" customFormat="1" ht="18.75">
      <c r="A26" s="1143"/>
      <c r="B26" s="1143"/>
      <c r="C26" s="1143"/>
      <c r="D26" s="1143"/>
      <c r="E26" s="1268"/>
      <c r="F26" s="1271"/>
      <c r="G26" s="1138"/>
      <c r="H26" s="1137"/>
      <c r="I26" s="266"/>
      <c r="J26" s="266"/>
      <c r="K26" s="1203"/>
      <c r="L26" s="266"/>
      <c r="M26" s="266"/>
      <c r="N26" s="266"/>
      <c r="O26" s="266"/>
      <c r="P26" s="266"/>
      <c r="Q26" s="266"/>
      <c r="R26" s="1203"/>
      <c r="S26" s="1274"/>
      <c r="T26" s="266"/>
      <c r="U26" s="1192"/>
    </row>
    <row r="27" spans="1:21" s="28" customFormat="1" ht="18.75">
      <c r="A27" s="1143"/>
      <c r="B27" s="1143"/>
      <c r="C27" s="1143"/>
      <c r="D27" s="1143"/>
      <c r="E27" s="1269"/>
      <c r="F27" s="1272"/>
      <c r="G27" s="1275"/>
      <c r="H27" s="1277"/>
      <c r="I27" s="266"/>
      <c r="J27" s="266"/>
      <c r="K27" s="258"/>
      <c r="L27" s="266"/>
      <c r="M27" s="266"/>
      <c r="N27" s="266"/>
      <c r="O27" s="266"/>
      <c r="P27" s="266"/>
      <c r="Q27" s="266"/>
      <c r="R27" s="1203"/>
      <c r="S27" s="266"/>
      <c r="T27" s="266"/>
      <c r="U27" s="1192"/>
    </row>
    <row r="28" spans="1:21" s="28" customFormat="1" ht="18.75">
      <c r="A28" s="1159"/>
      <c r="B28" s="1159"/>
      <c r="C28" s="1159"/>
      <c r="D28" s="1159"/>
      <c r="E28" s="267" t="s">
        <v>4</v>
      </c>
      <c r="F28" s="260">
        <f>SUM(F24:F27)</f>
        <v>0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1" s="28" customFormat="1" ht="33" customHeight="1">
      <c r="A29" s="1142" t="s">
        <v>422</v>
      </c>
      <c r="B29" s="1142" t="s">
        <v>423</v>
      </c>
      <c r="C29" s="1265" t="s">
        <v>424</v>
      </c>
      <c r="D29" s="1142" t="s">
        <v>425</v>
      </c>
      <c r="E29" s="1267" t="s">
        <v>407</v>
      </c>
      <c r="F29" s="1270">
        <v>3600</v>
      </c>
      <c r="G29" s="1144" t="s">
        <v>77</v>
      </c>
      <c r="H29" s="1136" t="s">
        <v>401</v>
      </c>
      <c r="I29" s="265"/>
      <c r="J29" s="265"/>
      <c r="K29" s="1202"/>
      <c r="L29" s="265"/>
      <c r="M29" s="265"/>
      <c r="N29" s="265"/>
      <c r="O29" s="265"/>
      <c r="P29" s="265"/>
      <c r="Q29" s="265"/>
      <c r="R29" s="1202"/>
      <c r="S29" s="1273">
        <v>3600</v>
      </c>
      <c r="T29" s="265"/>
      <c r="U29" s="1191" t="s">
        <v>402</v>
      </c>
    </row>
    <row r="30" spans="1:21" s="28" customFormat="1" ht="18.75">
      <c r="A30" s="1143"/>
      <c r="B30" s="1143"/>
      <c r="C30" s="1161"/>
      <c r="D30" s="1143"/>
      <c r="E30" s="1268"/>
      <c r="F30" s="1271"/>
      <c r="G30" s="1138"/>
      <c r="H30" s="1137"/>
      <c r="I30" s="266"/>
      <c r="J30" s="266"/>
      <c r="K30" s="1203"/>
      <c r="L30" s="266"/>
      <c r="M30" s="266"/>
      <c r="N30" s="266"/>
      <c r="O30" s="266"/>
      <c r="P30" s="266"/>
      <c r="Q30" s="266"/>
      <c r="R30" s="1203"/>
      <c r="S30" s="1274"/>
      <c r="T30" s="266"/>
      <c r="U30" s="1192"/>
    </row>
    <row r="31" spans="1:21" s="28" customFormat="1" ht="18" customHeight="1">
      <c r="A31" s="1143"/>
      <c r="B31" s="1143"/>
      <c r="C31" s="1161"/>
      <c r="D31" s="1143"/>
      <c r="E31" s="1268"/>
      <c r="F31" s="1271"/>
      <c r="G31" s="1138"/>
      <c r="H31" s="1137"/>
      <c r="I31" s="266"/>
      <c r="J31" s="266"/>
      <c r="K31" s="1203"/>
      <c r="L31" s="266"/>
      <c r="M31" s="266"/>
      <c r="N31" s="266"/>
      <c r="O31" s="266"/>
      <c r="P31" s="266"/>
      <c r="Q31" s="266"/>
      <c r="R31" s="1203"/>
      <c r="S31" s="1274"/>
      <c r="T31" s="266"/>
      <c r="U31" s="1192"/>
    </row>
    <row r="32" spans="1:21" s="28" customFormat="1" ht="18.75">
      <c r="A32" s="1143"/>
      <c r="B32" s="1143"/>
      <c r="C32" s="1161"/>
      <c r="D32" s="1143"/>
      <c r="E32" s="1269"/>
      <c r="F32" s="1272"/>
      <c r="G32" s="1275"/>
      <c r="H32" s="1277"/>
      <c r="I32" s="266"/>
      <c r="J32" s="266"/>
      <c r="K32" s="258"/>
      <c r="L32" s="266"/>
      <c r="M32" s="266"/>
      <c r="N32" s="266"/>
      <c r="O32" s="266"/>
      <c r="P32" s="266"/>
      <c r="Q32" s="266"/>
      <c r="R32" s="1203"/>
      <c r="S32" s="266"/>
      <c r="T32" s="266"/>
      <c r="U32" s="1192"/>
    </row>
    <row r="33" spans="1:21" s="28" customFormat="1" ht="18.75">
      <c r="A33" s="1159"/>
      <c r="B33" s="1159"/>
      <c r="C33" s="1266"/>
      <c r="D33" s="1159"/>
      <c r="E33" s="267" t="s">
        <v>4</v>
      </c>
      <c r="F33" s="260">
        <f>SUM(F29:F32)</f>
        <v>3600</v>
      </c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s="28" customFormat="1" ht="33" customHeight="1">
      <c r="A34" s="1142" t="s">
        <v>563</v>
      </c>
      <c r="B34" s="1142" t="s">
        <v>426</v>
      </c>
      <c r="C34" s="1265" t="s">
        <v>427</v>
      </c>
      <c r="D34" s="1142" t="s">
        <v>428</v>
      </c>
      <c r="E34" s="1267" t="s">
        <v>429</v>
      </c>
      <c r="F34" s="1270">
        <v>16000</v>
      </c>
      <c r="G34" s="1144" t="s">
        <v>11</v>
      </c>
      <c r="H34" s="1201">
        <v>241852</v>
      </c>
      <c r="I34" s="265"/>
      <c r="J34" s="265"/>
      <c r="K34" s="1202"/>
      <c r="L34" s="265"/>
      <c r="M34" s="265"/>
      <c r="N34" s="1273">
        <v>49400</v>
      </c>
      <c r="O34" s="265"/>
      <c r="P34" s="265"/>
      <c r="Q34" s="265"/>
      <c r="R34" s="1202"/>
      <c r="S34" s="1273"/>
      <c r="T34" s="265"/>
      <c r="U34" s="1191" t="s">
        <v>430</v>
      </c>
    </row>
    <row r="35" spans="1:21" s="28" customFormat="1" ht="18.75">
      <c r="A35" s="1143"/>
      <c r="B35" s="1143"/>
      <c r="C35" s="1161"/>
      <c r="D35" s="1143"/>
      <c r="E35" s="1268"/>
      <c r="F35" s="1271"/>
      <c r="G35" s="1138"/>
      <c r="H35" s="1137"/>
      <c r="I35" s="266"/>
      <c r="J35" s="266"/>
      <c r="K35" s="1203"/>
      <c r="L35" s="266"/>
      <c r="M35" s="266"/>
      <c r="N35" s="1274"/>
      <c r="O35" s="266"/>
      <c r="P35" s="266"/>
      <c r="Q35" s="266"/>
      <c r="R35" s="1203"/>
      <c r="S35" s="1274"/>
      <c r="T35" s="266"/>
      <c r="U35" s="1192"/>
    </row>
    <row r="36" spans="1:21" s="28" customFormat="1" ht="18.75">
      <c r="A36" s="1143"/>
      <c r="B36" s="1143"/>
      <c r="C36" s="1161"/>
      <c r="D36" s="1143"/>
      <c r="E36" s="1268"/>
      <c r="F36" s="1271"/>
      <c r="G36" s="1138"/>
      <c r="H36" s="1137"/>
      <c r="I36" s="266"/>
      <c r="J36" s="266"/>
      <c r="K36" s="1203"/>
      <c r="L36" s="266"/>
      <c r="M36" s="266"/>
      <c r="N36" s="1274"/>
      <c r="O36" s="266"/>
      <c r="P36" s="266"/>
      <c r="Q36" s="266"/>
      <c r="R36" s="1203"/>
      <c r="S36" s="1274"/>
      <c r="T36" s="266"/>
      <c r="U36" s="1192"/>
    </row>
    <row r="37" spans="1:21" s="28" customFormat="1" ht="18.75">
      <c r="A37" s="1143"/>
      <c r="B37" s="1143"/>
      <c r="C37" s="1161"/>
      <c r="D37" s="1143"/>
      <c r="E37" s="1269"/>
      <c r="F37" s="1272"/>
      <c r="G37" s="1275"/>
      <c r="H37" s="1276"/>
      <c r="I37" s="266"/>
      <c r="J37" s="266"/>
      <c r="K37" s="258"/>
      <c r="L37" s="266"/>
      <c r="M37" s="266"/>
      <c r="N37" s="266"/>
      <c r="O37" s="266"/>
      <c r="P37" s="266"/>
      <c r="Q37" s="266"/>
      <c r="R37" s="1203"/>
      <c r="S37" s="266"/>
      <c r="T37" s="266"/>
      <c r="U37" s="1192"/>
    </row>
    <row r="38" spans="1:21" s="28" customFormat="1" ht="56.25">
      <c r="A38" s="1143"/>
      <c r="B38" s="1143"/>
      <c r="C38" s="1161"/>
      <c r="D38" s="1143"/>
      <c r="E38" s="298" t="s">
        <v>431</v>
      </c>
      <c r="F38" s="276">
        <v>8000</v>
      </c>
      <c r="G38" s="468" t="s">
        <v>11</v>
      </c>
      <c r="H38" s="1276"/>
      <c r="I38" s="266"/>
      <c r="J38" s="266"/>
      <c r="K38" s="258"/>
      <c r="L38" s="266"/>
      <c r="M38" s="266"/>
      <c r="N38" s="266"/>
      <c r="O38" s="266"/>
      <c r="P38" s="266"/>
      <c r="Q38" s="266"/>
      <c r="R38" s="258"/>
      <c r="S38" s="266"/>
      <c r="T38" s="266"/>
      <c r="U38" s="256"/>
    </row>
    <row r="39" spans="1:21" s="28" customFormat="1" ht="56.25">
      <c r="A39" s="1143"/>
      <c r="B39" s="1143"/>
      <c r="C39" s="1161"/>
      <c r="D39" s="1143"/>
      <c r="E39" s="298" t="s">
        <v>432</v>
      </c>
      <c r="F39" s="276">
        <v>7200</v>
      </c>
      <c r="G39" s="468" t="s">
        <v>11</v>
      </c>
      <c r="H39" s="1276"/>
      <c r="I39" s="266"/>
      <c r="J39" s="266"/>
      <c r="K39" s="258"/>
      <c r="L39" s="266"/>
      <c r="M39" s="266"/>
      <c r="N39" s="266"/>
      <c r="O39" s="266"/>
      <c r="P39" s="266"/>
      <c r="Q39" s="266"/>
      <c r="R39" s="258"/>
      <c r="S39" s="266"/>
      <c r="T39" s="266"/>
      <c r="U39" s="256"/>
    </row>
    <row r="40" spans="1:21" s="28" customFormat="1" ht="27.6" customHeight="1">
      <c r="A40" s="1143"/>
      <c r="B40" s="1143"/>
      <c r="C40" s="1161"/>
      <c r="D40" s="1143"/>
      <c r="E40" s="298" t="s">
        <v>433</v>
      </c>
      <c r="F40" s="276">
        <v>1200</v>
      </c>
      <c r="G40" s="468" t="s">
        <v>11</v>
      </c>
      <c r="H40" s="1276"/>
      <c r="I40" s="266"/>
      <c r="J40" s="266"/>
      <c r="K40" s="258"/>
      <c r="L40" s="266"/>
      <c r="M40" s="266"/>
      <c r="N40" s="266"/>
      <c r="O40" s="266"/>
      <c r="P40" s="266"/>
      <c r="Q40" s="266"/>
      <c r="R40" s="258"/>
      <c r="S40" s="266"/>
      <c r="T40" s="266"/>
      <c r="U40" s="256"/>
    </row>
    <row r="41" spans="1:21" s="28" customFormat="1" ht="27.6" customHeight="1">
      <c r="A41" s="1143"/>
      <c r="B41" s="1143"/>
      <c r="C41" s="1161"/>
      <c r="D41" s="1143"/>
      <c r="E41" s="298" t="s">
        <v>434</v>
      </c>
      <c r="F41" s="276">
        <v>2000</v>
      </c>
      <c r="G41" s="468" t="s">
        <v>11</v>
      </c>
      <c r="H41" s="1276"/>
      <c r="I41" s="266"/>
      <c r="J41" s="266"/>
      <c r="K41" s="258"/>
      <c r="L41" s="266"/>
      <c r="M41" s="266"/>
      <c r="N41" s="266"/>
      <c r="O41" s="266"/>
      <c r="P41" s="266"/>
      <c r="Q41" s="266"/>
      <c r="R41" s="258"/>
      <c r="S41" s="266"/>
      <c r="T41" s="266"/>
      <c r="U41" s="256"/>
    </row>
    <row r="42" spans="1:21" s="28" customFormat="1" ht="56.25">
      <c r="A42" s="1143"/>
      <c r="B42" s="1143"/>
      <c r="C42" s="1161"/>
      <c r="D42" s="1143"/>
      <c r="E42" s="298" t="s">
        <v>435</v>
      </c>
      <c r="F42" s="276">
        <v>8000</v>
      </c>
      <c r="G42" s="468" t="s">
        <v>11</v>
      </c>
      <c r="H42" s="1276"/>
      <c r="I42" s="266"/>
      <c r="J42" s="266"/>
      <c r="K42" s="258"/>
      <c r="L42" s="266"/>
      <c r="M42" s="266"/>
      <c r="N42" s="266"/>
      <c r="O42" s="266"/>
      <c r="P42" s="266"/>
      <c r="Q42" s="266"/>
      <c r="R42" s="258"/>
      <c r="S42" s="266"/>
      <c r="T42" s="266"/>
      <c r="U42" s="256"/>
    </row>
    <row r="43" spans="1:21" s="28" customFormat="1" ht="38.25">
      <c r="A43" s="1143"/>
      <c r="B43" s="1143"/>
      <c r="C43" s="1161"/>
      <c r="D43" s="1143"/>
      <c r="E43" s="298" t="s">
        <v>436</v>
      </c>
      <c r="F43" s="276">
        <v>1000</v>
      </c>
      <c r="G43" s="468" t="s">
        <v>11</v>
      </c>
      <c r="H43" s="1276"/>
      <c r="I43" s="266"/>
      <c r="J43" s="266"/>
      <c r="K43" s="258"/>
      <c r="L43" s="266"/>
      <c r="M43" s="266"/>
      <c r="N43" s="266"/>
      <c r="O43" s="266"/>
      <c r="P43" s="266"/>
      <c r="Q43" s="266"/>
      <c r="R43" s="258"/>
      <c r="S43" s="266"/>
      <c r="T43" s="266"/>
      <c r="U43" s="256"/>
    </row>
    <row r="44" spans="1:21" s="28" customFormat="1" ht="38.25">
      <c r="A44" s="1143"/>
      <c r="B44" s="1143"/>
      <c r="C44" s="1161"/>
      <c r="D44" s="1143"/>
      <c r="E44" s="298" t="s">
        <v>437</v>
      </c>
      <c r="F44" s="276">
        <v>2000</v>
      </c>
      <c r="G44" s="468" t="s">
        <v>11</v>
      </c>
      <c r="H44" s="1276"/>
      <c r="I44" s="266"/>
      <c r="J44" s="266"/>
      <c r="K44" s="258"/>
      <c r="L44" s="266"/>
      <c r="M44" s="266"/>
      <c r="N44" s="266"/>
      <c r="O44" s="266"/>
      <c r="P44" s="266"/>
      <c r="Q44" s="266"/>
      <c r="R44" s="258"/>
      <c r="S44" s="266"/>
      <c r="T44" s="266"/>
      <c r="U44" s="256"/>
    </row>
    <row r="45" spans="1:21" s="28" customFormat="1" ht="38.25">
      <c r="A45" s="1143"/>
      <c r="B45" s="1143"/>
      <c r="C45" s="1161"/>
      <c r="D45" s="1143"/>
      <c r="E45" s="298" t="s">
        <v>438</v>
      </c>
      <c r="F45" s="276">
        <v>4000</v>
      </c>
      <c r="G45" s="468" t="s">
        <v>11</v>
      </c>
      <c r="H45" s="1276"/>
      <c r="I45" s="266"/>
      <c r="J45" s="266"/>
      <c r="K45" s="258"/>
      <c r="L45" s="266"/>
      <c r="M45" s="266"/>
      <c r="N45" s="266"/>
      <c r="O45" s="266"/>
      <c r="P45" s="266"/>
      <c r="Q45" s="266"/>
      <c r="R45" s="258"/>
      <c r="S45" s="266"/>
      <c r="T45" s="266"/>
      <c r="U45" s="256"/>
    </row>
    <row r="46" spans="1:21" s="28" customFormat="1" ht="38.25">
      <c r="A46" s="1159"/>
      <c r="B46" s="1159"/>
      <c r="C46" s="1266"/>
      <c r="D46" s="1159"/>
      <c r="E46" s="267" t="s">
        <v>4</v>
      </c>
      <c r="F46" s="260">
        <v>49400</v>
      </c>
      <c r="G46" s="468" t="s">
        <v>11</v>
      </c>
      <c r="H46" s="127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</row>
    <row r="47" spans="1:21" s="28" customFormat="1" ht="33" customHeight="1">
      <c r="A47" s="1142" t="s">
        <v>1448</v>
      </c>
      <c r="B47" s="1142" t="s">
        <v>439</v>
      </c>
      <c r="C47" s="1265" t="s">
        <v>440</v>
      </c>
      <c r="D47" s="1142" t="s">
        <v>441</v>
      </c>
      <c r="E47" s="1267" t="s">
        <v>1449</v>
      </c>
      <c r="F47" s="1270">
        <v>1200</v>
      </c>
      <c r="G47" s="1144" t="s">
        <v>11</v>
      </c>
      <c r="H47" s="1136" t="s">
        <v>442</v>
      </c>
      <c r="I47" s="265"/>
      <c r="K47" s="265">
        <v>600</v>
      </c>
      <c r="L47" s="265"/>
      <c r="M47" s="265"/>
      <c r="N47" s="265"/>
      <c r="O47" s="265"/>
      <c r="P47" s="265"/>
      <c r="Q47" s="265">
        <v>600</v>
      </c>
      <c r="R47" s="1202"/>
      <c r="S47" s="1273"/>
      <c r="T47" s="265"/>
      <c r="U47" s="1191" t="s">
        <v>402</v>
      </c>
    </row>
    <row r="48" spans="1:21" s="28" customFormat="1" ht="40.15" customHeight="1">
      <c r="A48" s="1143"/>
      <c r="B48" s="1143"/>
      <c r="C48" s="1161"/>
      <c r="D48" s="1143"/>
      <c r="E48" s="1268"/>
      <c r="F48" s="1271"/>
      <c r="G48" s="1138"/>
      <c r="H48" s="1137"/>
      <c r="I48" s="266"/>
      <c r="J48" s="266"/>
      <c r="K48" s="258"/>
      <c r="L48" s="266"/>
      <c r="M48" s="266"/>
      <c r="N48" s="266"/>
      <c r="O48" s="266"/>
      <c r="P48" s="266"/>
      <c r="Q48" s="266"/>
      <c r="R48" s="1203"/>
      <c r="S48" s="1274"/>
      <c r="T48" s="266"/>
      <c r="U48" s="1192"/>
    </row>
    <row r="49" spans="1:21" s="28" customFormat="1" ht="18.75">
      <c r="A49" s="1143"/>
      <c r="B49" s="1143"/>
      <c r="C49" s="1161"/>
      <c r="D49" s="1143"/>
      <c r="E49" s="1268"/>
      <c r="F49" s="1271"/>
      <c r="G49" s="1138"/>
      <c r="H49" s="1137"/>
      <c r="I49" s="266"/>
      <c r="J49" s="266"/>
      <c r="K49" s="258"/>
      <c r="L49" s="266"/>
      <c r="M49" s="266"/>
      <c r="N49" s="266"/>
      <c r="O49" s="266"/>
      <c r="P49" s="266"/>
      <c r="Q49" s="266"/>
      <c r="R49" s="1203"/>
      <c r="S49" s="1274"/>
      <c r="T49" s="266"/>
      <c r="U49" s="1192"/>
    </row>
    <row r="50" spans="1:21" s="28" customFormat="1" ht="18.75">
      <c r="A50" s="1143"/>
      <c r="B50" s="1143"/>
      <c r="C50" s="1161"/>
      <c r="D50" s="1143"/>
      <c r="E50" s="1269"/>
      <c r="F50" s="1272"/>
      <c r="G50" s="1275"/>
      <c r="H50" s="1276"/>
      <c r="I50" s="266"/>
      <c r="J50" s="266"/>
      <c r="K50" s="258"/>
      <c r="L50" s="266"/>
      <c r="M50" s="266"/>
      <c r="N50" s="266"/>
      <c r="O50" s="266"/>
      <c r="P50" s="266"/>
      <c r="Q50" s="266"/>
      <c r="R50" s="1203"/>
      <c r="S50" s="266"/>
      <c r="T50" s="266"/>
      <c r="U50" s="1192"/>
    </row>
    <row r="51" spans="1:21" s="28" customFormat="1" ht="131.25">
      <c r="A51" s="1143"/>
      <c r="B51" s="1143"/>
      <c r="C51" s="1161"/>
      <c r="D51" s="1143"/>
      <c r="E51" s="298" t="s">
        <v>564</v>
      </c>
      <c r="F51" s="276">
        <v>15400</v>
      </c>
      <c r="G51" s="468" t="s">
        <v>11</v>
      </c>
      <c r="H51" s="1277"/>
      <c r="I51" s="266"/>
      <c r="J51" s="266"/>
      <c r="K51" s="258"/>
      <c r="L51" s="266"/>
      <c r="M51" s="266"/>
      <c r="N51" s="266"/>
      <c r="O51" s="266"/>
      <c r="P51" s="266"/>
      <c r="Q51" s="63">
        <v>15400</v>
      </c>
      <c r="R51" s="258"/>
      <c r="S51" s="266"/>
      <c r="T51" s="266"/>
      <c r="U51" s="256"/>
    </row>
    <row r="52" spans="1:21" s="28" customFormat="1" ht="35.450000000000003" customHeight="1">
      <c r="A52" s="1159"/>
      <c r="B52" s="1159"/>
      <c r="C52" s="1266"/>
      <c r="D52" s="1159"/>
      <c r="E52" s="267" t="s">
        <v>443</v>
      </c>
      <c r="F52" s="260">
        <v>16600</v>
      </c>
      <c r="G52" s="468" t="s">
        <v>11</v>
      </c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</row>
    <row r="53" spans="1:21" s="28" customFormat="1" ht="64.5">
      <c r="A53" s="465"/>
      <c r="B53" s="465"/>
      <c r="C53" s="465"/>
      <c r="D53" s="466"/>
      <c r="E53" s="270" t="s">
        <v>139</v>
      </c>
      <c r="F53" s="219">
        <v>79200</v>
      </c>
      <c r="G53" s="271"/>
      <c r="H53" s="271"/>
      <c r="I53" s="63">
        <f>SUM(I6:I18)</f>
        <v>0</v>
      </c>
      <c r="J53" s="63"/>
      <c r="K53" s="63">
        <v>600</v>
      </c>
      <c r="L53" s="63">
        <f>SUM(L6:L18)</f>
        <v>0</v>
      </c>
      <c r="M53" s="63">
        <f>SUM(M6:M18)</f>
        <v>0</v>
      </c>
      <c r="N53" s="63">
        <v>49400</v>
      </c>
      <c r="O53" s="63">
        <f>SUM(O6:O18)</f>
        <v>0</v>
      </c>
      <c r="P53" s="63">
        <f>SUM(P6:P18)</f>
        <v>0</v>
      </c>
      <c r="Q53" s="63">
        <v>16000</v>
      </c>
      <c r="R53" s="63">
        <f>SUM(R6:R18)</f>
        <v>0</v>
      </c>
      <c r="S53" s="63">
        <v>13200</v>
      </c>
      <c r="T53" s="63">
        <f>SUM(T6:T18)</f>
        <v>0</v>
      </c>
      <c r="U53" s="68"/>
    </row>
    <row r="55" spans="1:21" ht="21">
      <c r="A55" s="32" t="s">
        <v>140</v>
      </c>
      <c r="B55" s="1222" t="s">
        <v>141</v>
      </c>
      <c r="C55" s="1222"/>
      <c r="D55" s="1222"/>
      <c r="E55" s="1222"/>
    </row>
    <row r="56" spans="1:21">
      <c r="F56" s="79">
        <f>F52+F46</f>
        <v>66000</v>
      </c>
      <c r="G56" t="s">
        <v>444</v>
      </c>
    </row>
    <row r="57" spans="1:21">
      <c r="F57" s="79">
        <f>F13+F18+F33</f>
        <v>13200</v>
      </c>
      <c r="G57" t="s">
        <v>77</v>
      </c>
    </row>
    <row r="58" spans="1:21">
      <c r="F58" s="79"/>
    </row>
  </sheetData>
  <mergeCells count="140">
    <mergeCell ref="A1:U1"/>
    <mergeCell ref="A2:D2"/>
    <mergeCell ref="A3:A5"/>
    <mergeCell ref="B3:B5"/>
    <mergeCell ref="C3:C5"/>
    <mergeCell ref="D3:D5"/>
    <mergeCell ref="E3:G3"/>
    <mergeCell ref="H3:H5"/>
    <mergeCell ref="I3:T3"/>
    <mergeCell ref="U3:U5"/>
    <mergeCell ref="R4:R5"/>
    <mergeCell ref="S4:S5"/>
    <mergeCell ref="T4:T5"/>
    <mergeCell ref="N4:N5"/>
    <mergeCell ref="O4:O5"/>
    <mergeCell ref="P4:P5"/>
    <mergeCell ref="Q4:Q5"/>
    <mergeCell ref="A6:A9"/>
    <mergeCell ref="B6:B9"/>
    <mergeCell ref="C6:C9"/>
    <mergeCell ref="D6:D9"/>
    <mergeCell ref="E6:E8"/>
    <mergeCell ref="F6:F8"/>
    <mergeCell ref="G6:G8"/>
    <mergeCell ref="L4:L5"/>
    <mergeCell ref="M4:M5"/>
    <mergeCell ref="E4:E5"/>
    <mergeCell ref="F4:F5"/>
    <mergeCell ref="G4:G5"/>
    <mergeCell ref="I4:I5"/>
    <mergeCell ref="J4:J5"/>
    <mergeCell ref="K4:K5"/>
    <mergeCell ref="T6:T8"/>
    <mergeCell ref="U6:U8"/>
    <mergeCell ref="A10:A13"/>
    <mergeCell ref="B10:B13"/>
    <mergeCell ref="C10:C13"/>
    <mergeCell ref="D10:D13"/>
    <mergeCell ref="E10:E12"/>
    <mergeCell ref="F10:F12"/>
    <mergeCell ref="G10:G12"/>
    <mergeCell ref="H10:H12"/>
    <mergeCell ref="N6:N8"/>
    <mergeCell ref="O6:O8"/>
    <mergeCell ref="P6:P8"/>
    <mergeCell ref="Q6:Q8"/>
    <mergeCell ref="R6:R8"/>
    <mergeCell ref="S6:S8"/>
    <mergeCell ref="H6:H8"/>
    <mergeCell ref="I6:I8"/>
    <mergeCell ref="J6:J8"/>
    <mergeCell ref="K6:K8"/>
    <mergeCell ref="L6:L8"/>
    <mergeCell ref="M6:M8"/>
    <mergeCell ref="U10:U12"/>
    <mergeCell ref="O10:O12"/>
    <mergeCell ref="P10:P12"/>
    <mergeCell ref="Q10:Q12"/>
    <mergeCell ref="R10:R12"/>
    <mergeCell ref="S10:S12"/>
    <mergeCell ref="T10:T12"/>
    <mergeCell ref="I10:I12"/>
    <mergeCell ref="J10:J12"/>
    <mergeCell ref="K10:K12"/>
    <mergeCell ref="L10:L12"/>
    <mergeCell ref="M10:M12"/>
    <mergeCell ref="N10:N12"/>
    <mergeCell ref="R14:R17"/>
    <mergeCell ref="S14:S16"/>
    <mergeCell ref="U14:U17"/>
    <mergeCell ref="A19:A23"/>
    <mergeCell ref="B19:B23"/>
    <mergeCell ref="C19:C23"/>
    <mergeCell ref="D19:D23"/>
    <mergeCell ref="E19:E22"/>
    <mergeCell ref="F19:F22"/>
    <mergeCell ref="G19:G22"/>
    <mergeCell ref="H19:H22"/>
    <mergeCell ref="K19:K21"/>
    <mergeCell ref="R19:R22"/>
    <mergeCell ref="S19:S21"/>
    <mergeCell ref="U19:U22"/>
    <mergeCell ref="A14:A18"/>
    <mergeCell ref="B14:B18"/>
    <mergeCell ref="C14:C18"/>
    <mergeCell ref="D14:D18"/>
    <mergeCell ref="E14:E17"/>
    <mergeCell ref="F14:F17"/>
    <mergeCell ref="G14:G17"/>
    <mergeCell ref="H14:H17"/>
    <mergeCell ref="K14:K16"/>
    <mergeCell ref="A24:A28"/>
    <mergeCell ref="B24:B28"/>
    <mergeCell ref="C24:C28"/>
    <mergeCell ref="D24:D28"/>
    <mergeCell ref="E24:E27"/>
    <mergeCell ref="A34:A46"/>
    <mergeCell ref="B34:B46"/>
    <mergeCell ref="C34:C46"/>
    <mergeCell ref="D34:D46"/>
    <mergeCell ref="E34:E37"/>
    <mergeCell ref="B55:E55"/>
    <mergeCell ref="F34:F37"/>
    <mergeCell ref="G34:G37"/>
    <mergeCell ref="U24:U27"/>
    <mergeCell ref="A29:A33"/>
    <mergeCell ref="B29:B33"/>
    <mergeCell ref="C29:C33"/>
    <mergeCell ref="D29:D33"/>
    <mergeCell ref="E29:E32"/>
    <mergeCell ref="F29:F32"/>
    <mergeCell ref="G29:G32"/>
    <mergeCell ref="H29:H32"/>
    <mergeCell ref="K29:K31"/>
    <mergeCell ref="F24:F27"/>
    <mergeCell ref="G24:G27"/>
    <mergeCell ref="H24:H27"/>
    <mergeCell ref="K24:K26"/>
    <mergeCell ref="R24:R27"/>
    <mergeCell ref="S24:S26"/>
    <mergeCell ref="H34:H46"/>
    <mergeCell ref="K34:K36"/>
    <mergeCell ref="N34:N36"/>
    <mergeCell ref="R34:R37"/>
    <mergeCell ref="S34:S36"/>
    <mergeCell ref="A47:A52"/>
    <mergeCell ref="B47:B52"/>
    <mergeCell ref="C47:C52"/>
    <mergeCell ref="D47:D52"/>
    <mergeCell ref="E47:E50"/>
    <mergeCell ref="F47:F50"/>
    <mergeCell ref="R29:R32"/>
    <mergeCell ref="S29:S31"/>
    <mergeCell ref="U29:U32"/>
    <mergeCell ref="G47:G50"/>
    <mergeCell ref="H47:H51"/>
    <mergeCell ref="R47:R50"/>
    <mergeCell ref="S47:S49"/>
    <mergeCell ref="U47:U50"/>
    <mergeCell ref="U34:U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rowBreaks count="2" manualBreakCount="2">
    <brk id="18" max="20" man="1"/>
    <brk id="33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111"/>
  <sheetViews>
    <sheetView topLeftCell="A99" zoomScaleNormal="100" zoomScaleSheetLayoutView="80" workbookViewId="0">
      <selection activeCell="H2" sqref="H1:U1048576"/>
    </sheetView>
  </sheetViews>
  <sheetFormatPr defaultColWidth="9" defaultRowHeight="18.75"/>
  <cols>
    <col min="1" max="4" width="13.7109375" style="58" customWidth="1"/>
    <col min="5" max="5" width="20.7109375" style="58" customWidth="1"/>
    <col min="6" max="6" width="9.28515625" style="58" customWidth="1"/>
    <col min="7" max="7" width="5.42578125" style="58" customWidth="1"/>
    <col min="8" max="8" width="9.28515625" style="58" customWidth="1"/>
    <col min="9" max="10" width="4" style="761" customWidth="1"/>
    <col min="11" max="20" width="4" style="1046" customWidth="1"/>
    <col min="21" max="21" width="6.140625" style="58" customWidth="1"/>
    <col min="22" max="16384" width="9" style="58"/>
  </cols>
  <sheetData>
    <row r="1" spans="1:21" s="31" customFormat="1" ht="20.25">
      <c r="A1" s="1151" t="s">
        <v>1454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51"/>
      <c r="S1" s="1151"/>
      <c r="T1" s="1151"/>
      <c r="U1" s="1151"/>
    </row>
    <row r="2" spans="1:21" s="31" customFormat="1" ht="20.25">
      <c r="A2" s="1152" t="s">
        <v>1465</v>
      </c>
      <c r="B2" s="1152"/>
      <c r="C2" s="1152"/>
      <c r="D2" s="1152"/>
      <c r="E2" s="222"/>
      <c r="I2" s="734"/>
      <c r="J2" s="734"/>
      <c r="K2" s="1044"/>
      <c r="L2" s="1044"/>
      <c r="M2" s="1044"/>
      <c r="N2" s="1044"/>
      <c r="O2" s="1044"/>
      <c r="P2" s="1044"/>
      <c r="Q2" s="1044"/>
      <c r="R2" s="1044"/>
      <c r="S2" s="1044"/>
      <c r="T2" s="1044"/>
    </row>
    <row r="3" spans="1:21" s="31" customFormat="1" ht="20.25">
      <c r="A3" s="220" t="s">
        <v>1466</v>
      </c>
      <c r="B3" s="220"/>
      <c r="C3" s="220"/>
      <c r="D3" s="220"/>
      <c r="E3" s="222"/>
      <c r="I3" s="734"/>
      <c r="J3" s="734"/>
      <c r="K3" s="1044"/>
      <c r="L3" s="1044"/>
      <c r="M3" s="1044"/>
      <c r="N3" s="1044"/>
      <c r="O3" s="1044"/>
      <c r="P3" s="1044"/>
      <c r="Q3" s="1044"/>
      <c r="R3" s="1044"/>
      <c r="S3" s="1044"/>
      <c r="T3" s="1044"/>
    </row>
    <row r="4" spans="1:21">
      <c r="A4" s="1291" t="s">
        <v>44</v>
      </c>
      <c r="B4" s="1291" t="s">
        <v>45</v>
      </c>
      <c r="C4" s="1291" t="s">
        <v>46</v>
      </c>
      <c r="D4" s="1291" t="s">
        <v>47</v>
      </c>
      <c r="E4" s="1291" t="s">
        <v>48</v>
      </c>
      <c r="F4" s="1291"/>
      <c r="G4" s="1291"/>
      <c r="H4" s="1291" t="s">
        <v>49</v>
      </c>
      <c r="I4" s="1292" t="s">
        <v>50</v>
      </c>
      <c r="J4" s="1292"/>
      <c r="K4" s="1292"/>
      <c r="L4" s="1292"/>
      <c r="M4" s="1292"/>
      <c r="N4" s="1292"/>
      <c r="O4" s="1292"/>
      <c r="P4" s="1292"/>
      <c r="Q4" s="1292"/>
      <c r="R4" s="1292"/>
      <c r="S4" s="1292"/>
      <c r="T4" s="1292"/>
      <c r="U4" s="1291" t="s">
        <v>153</v>
      </c>
    </row>
    <row r="5" spans="1:21">
      <c r="A5" s="1291"/>
      <c r="B5" s="1291"/>
      <c r="C5" s="1291"/>
      <c r="D5" s="1291"/>
      <c r="E5" s="1291" t="s">
        <v>52</v>
      </c>
      <c r="F5" s="1291" t="s">
        <v>53</v>
      </c>
      <c r="G5" s="1291" t="s">
        <v>54</v>
      </c>
      <c r="H5" s="1291"/>
      <c r="I5" s="1289" t="s">
        <v>55</v>
      </c>
      <c r="J5" s="1289" t="s">
        <v>56</v>
      </c>
      <c r="K5" s="1289" t="s">
        <v>57</v>
      </c>
      <c r="L5" s="1290" t="s">
        <v>58</v>
      </c>
      <c r="M5" s="1290" t="s">
        <v>59</v>
      </c>
      <c r="N5" s="1289" t="s">
        <v>60</v>
      </c>
      <c r="O5" s="1289" t="s">
        <v>61</v>
      </c>
      <c r="P5" s="1289" t="s">
        <v>62</v>
      </c>
      <c r="Q5" s="1289" t="s">
        <v>63</v>
      </c>
      <c r="R5" s="1289" t="s">
        <v>64</v>
      </c>
      <c r="S5" s="1289" t="s">
        <v>65</v>
      </c>
      <c r="T5" s="1289" t="s">
        <v>66</v>
      </c>
      <c r="U5" s="1291"/>
    </row>
    <row r="6" spans="1:21">
      <c r="A6" s="1291"/>
      <c r="B6" s="1291"/>
      <c r="C6" s="1291"/>
      <c r="D6" s="1291"/>
      <c r="E6" s="1291"/>
      <c r="F6" s="1291"/>
      <c r="G6" s="1291"/>
      <c r="H6" s="1291"/>
      <c r="I6" s="1289"/>
      <c r="J6" s="1289"/>
      <c r="K6" s="1289"/>
      <c r="L6" s="1290"/>
      <c r="M6" s="1290"/>
      <c r="N6" s="1289"/>
      <c r="O6" s="1289"/>
      <c r="P6" s="1289"/>
      <c r="Q6" s="1289"/>
      <c r="R6" s="1289"/>
      <c r="S6" s="1289"/>
      <c r="T6" s="1289"/>
      <c r="U6" s="1291"/>
    </row>
    <row r="7" spans="1:21">
      <c r="A7" s="1056" t="s">
        <v>472</v>
      </c>
      <c r="B7" s="1014"/>
      <c r="C7" s="1014"/>
      <c r="D7" s="1014"/>
      <c r="E7" s="1014"/>
      <c r="F7" s="1014"/>
      <c r="G7" s="338"/>
      <c r="H7" s="1014"/>
      <c r="I7" s="1047"/>
      <c r="J7" s="1047"/>
      <c r="K7" s="1047"/>
      <c r="L7" s="1047"/>
      <c r="M7" s="1047"/>
      <c r="N7" s="1047"/>
      <c r="O7" s="1047"/>
      <c r="P7" s="1047"/>
      <c r="Q7" s="1047"/>
      <c r="R7" s="1047"/>
      <c r="S7" s="1047"/>
      <c r="T7" s="1047"/>
      <c r="U7" s="1014"/>
    </row>
    <row r="8" spans="1:21" ht="112.5">
      <c r="A8" s="226" t="s">
        <v>1467</v>
      </c>
      <c r="B8" s="1014"/>
      <c r="C8" s="283" t="s">
        <v>473</v>
      </c>
      <c r="D8" s="283" t="s">
        <v>474</v>
      </c>
      <c r="E8" s="226"/>
      <c r="F8" s="329"/>
      <c r="G8" s="283"/>
      <c r="H8" s="283" t="s">
        <v>1468</v>
      </c>
      <c r="I8" s="1048"/>
      <c r="J8" s="1048"/>
      <c r="K8" s="1048"/>
      <c r="L8" s="1048"/>
      <c r="M8" s="1048"/>
      <c r="N8" s="1048"/>
      <c r="O8" s="1048"/>
      <c r="P8" s="1048"/>
      <c r="Q8" s="1048"/>
      <c r="R8" s="1048"/>
      <c r="S8" s="1048"/>
      <c r="T8" s="1048"/>
      <c r="U8" s="303" t="s">
        <v>475</v>
      </c>
    </row>
    <row r="9" spans="1:21" ht="206.25">
      <c r="A9" s="226" t="s">
        <v>1469</v>
      </c>
      <c r="B9" s="1014"/>
      <c r="C9" s="67" t="s">
        <v>476</v>
      </c>
      <c r="D9" s="67" t="s">
        <v>477</v>
      </c>
      <c r="E9" s="226"/>
      <c r="F9" s="329"/>
      <c r="G9" s="283"/>
      <c r="H9" s="283" t="s">
        <v>202</v>
      </c>
      <c r="I9" s="1048"/>
      <c r="J9" s="1048"/>
      <c r="K9" s="1048"/>
      <c r="L9" s="1048"/>
      <c r="M9" s="1048"/>
      <c r="N9" s="1048"/>
      <c r="O9" s="1048"/>
      <c r="P9" s="1048"/>
      <c r="Q9" s="1048"/>
      <c r="R9" s="1048"/>
      <c r="S9" s="1048"/>
      <c r="T9" s="1048"/>
      <c r="U9" s="303" t="s">
        <v>475</v>
      </c>
    </row>
    <row r="10" spans="1:21">
      <c r="A10" s="1020" t="s">
        <v>478</v>
      </c>
      <c r="B10" s="1014"/>
      <c r="C10" s="67"/>
      <c r="D10" s="67"/>
      <c r="E10" s="226"/>
      <c r="F10" s="329"/>
      <c r="G10" s="283"/>
      <c r="H10" s="283"/>
      <c r="I10" s="1048"/>
      <c r="J10" s="1048"/>
      <c r="K10" s="1048"/>
      <c r="L10" s="1048"/>
      <c r="M10" s="1048"/>
      <c r="N10" s="1048"/>
      <c r="O10" s="1048"/>
      <c r="P10" s="1048"/>
      <c r="Q10" s="1048"/>
      <c r="R10" s="1048"/>
      <c r="S10" s="1048"/>
      <c r="T10" s="1048"/>
      <c r="U10" s="303"/>
    </row>
    <row r="11" spans="1:21" ht="56.25">
      <c r="A11" s="1021" t="s">
        <v>479</v>
      </c>
      <c r="B11" s="1014"/>
      <c r="C11" s="67"/>
      <c r="D11" s="67"/>
      <c r="E11" s="226" t="s">
        <v>480</v>
      </c>
      <c r="F11" s="329">
        <v>4800</v>
      </c>
      <c r="G11" s="283" t="s">
        <v>77</v>
      </c>
      <c r="H11" s="283"/>
      <c r="I11" s="1048"/>
      <c r="J11" s="1048"/>
      <c r="K11" s="1048"/>
      <c r="L11" s="1048"/>
      <c r="M11" s="1048">
        <v>2400</v>
      </c>
      <c r="N11" s="1048"/>
      <c r="O11" s="1048"/>
      <c r="P11" s="1048"/>
      <c r="Q11" s="1048"/>
      <c r="R11" s="1048"/>
      <c r="S11" s="1048">
        <v>2400</v>
      </c>
      <c r="T11" s="1048"/>
      <c r="U11" s="303"/>
    </row>
    <row r="12" spans="1:21" ht="56.25">
      <c r="A12" s="1021" t="s">
        <v>481</v>
      </c>
      <c r="B12" s="1014"/>
      <c r="C12" s="67"/>
      <c r="D12" s="67"/>
      <c r="E12" s="226" t="s">
        <v>480</v>
      </c>
      <c r="F12" s="329">
        <v>4800</v>
      </c>
      <c r="G12" s="283" t="s">
        <v>77</v>
      </c>
      <c r="H12" s="283"/>
      <c r="I12" s="1048"/>
      <c r="J12" s="1048"/>
      <c r="K12" s="1048"/>
      <c r="L12" s="1048">
        <v>2400</v>
      </c>
      <c r="M12" s="1048"/>
      <c r="N12" s="1048"/>
      <c r="O12" s="1048"/>
      <c r="P12" s="1048">
        <v>2400</v>
      </c>
      <c r="Q12" s="1048"/>
      <c r="R12" s="1048"/>
      <c r="S12" s="1048"/>
      <c r="T12" s="1048"/>
      <c r="U12" s="303"/>
    </row>
    <row r="13" spans="1:21" ht="56.25">
      <c r="A13" s="1021" t="s">
        <v>482</v>
      </c>
      <c r="B13" s="1014"/>
      <c r="C13" s="283"/>
      <c r="D13" s="283"/>
      <c r="E13" s="226" t="s">
        <v>480</v>
      </c>
      <c r="F13" s="329">
        <v>4800</v>
      </c>
      <c r="G13" s="283" t="s">
        <v>77</v>
      </c>
      <c r="H13" s="283"/>
      <c r="I13" s="1048"/>
      <c r="J13" s="1048"/>
      <c r="K13" s="1048"/>
      <c r="L13" s="1048">
        <v>2400</v>
      </c>
      <c r="M13" s="1048"/>
      <c r="N13" s="1048"/>
      <c r="O13" s="1048"/>
      <c r="P13" s="1048"/>
      <c r="Q13" s="1048"/>
      <c r="R13" s="1048"/>
      <c r="S13" s="1048">
        <v>2400</v>
      </c>
      <c r="T13" s="1048"/>
      <c r="U13" s="303"/>
    </row>
    <row r="14" spans="1:21">
      <c r="A14" s="1021" t="s">
        <v>483</v>
      </c>
      <c r="B14" s="1014"/>
      <c r="C14" s="283"/>
      <c r="D14" s="283"/>
      <c r="E14" s="226"/>
      <c r="F14" s="329"/>
      <c r="G14" s="283"/>
      <c r="H14" s="283"/>
      <c r="I14" s="1048"/>
      <c r="J14" s="1048"/>
      <c r="K14" s="1048"/>
      <c r="L14" s="1048"/>
      <c r="M14" s="1048"/>
      <c r="N14" s="1048"/>
      <c r="O14" s="1048"/>
      <c r="P14" s="1048"/>
      <c r="Q14" s="1048"/>
      <c r="R14" s="1048"/>
      <c r="S14" s="1048"/>
      <c r="T14" s="1048"/>
      <c r="U14" s="303"/>
    </row>
    <row r="15" spans="1:21">
      <c r="A15" s="1021" t="s">
        <v>484</v>
      </c>
      <c r="B15" s="1014"/>
      <c r="C15" s="283"/>
      <c r="D15" s="283"/>
      <c r="E15" s="226"/>
      <c r="F15" s="329"/>
      <c r="G15" s="283"/>
      <c r="H15" s="283"/>
      <c r="I15" s="1048"/>
      <c r="J15" s="1048"/>
      <c r="K15" s="1048"/>
      <c r="L15" s="1048"/>
      <c r="M15" s="1048"/>
      <c r="N15" s="1048"/>
      <c r="O15" s="1048"/>
      <c r="P15" s="1048"/>
      <c r="Q15" s="1048"/>
      <c r="R15" s="1048"/>
      <c r="S15" s="1048"/>
      <c r="T15" s="1048"/>
      <c r="U15" s="303"/>
    </row>
    <row r="16" spans="1:21" ht="18.75" customHeight="1">
      <c r="A16" s="1020" t="s">
        <v>485</v>
      </c>
      <c r="B16" s="1014"/>
      <c r="C16" s="283"/>
      <c r="D16" s="283"/>
      <c r="E16" s="66"/>
      <c r="F16" s="66"/>
      <c r="G16" s="66"/>
      <c r="H16" s="283"/>
      <c r="I16" s="1048"/>
      <c r="J16" s="1048"/>
      <c r="K16" s="1048"/>
      <c r="L16" s="1049"/>
      <c r="M16" s="1048"/>
      <c r="N16" s="1048"/>
      <c r="O16" s="1048"/>
      <c r="P16" s="1048"/>
      <c r="Q16" s="1048"/>
      <c r="R16" s="1050"/>
      <c r="S16" s="1049"/>
      <c r="T16" s="1048"/>
      <c r="U16" s="303"/>
    </row>
    <row r="17" spans="1:21" ht="21" customHeight="1">
      <c r="A17" s="1021" t="s">
        <v>486</v>
      </c>
      <c r="B17" s="1014"/>
      <c r="C17" s="283"/>
      <c r="D17" s="283"/>
      <c r="E17" s="1160" t="s">
        <v>480</v>
      </c>
      <c r="F17" s="1287">
        <v>4800</v>
      </c>
      <c r="G17" s="1284" t="s">
        <v>77</v>
      </c>
      <c r="H17" s="283"/>
      <c r="I17" s="1048"/>
      <c r="J17" s="1048"/>
      <c r="K17" s="1048"/>
      <c r="L17" s="1288">
        <v>2400</v>
      </c>
      <c r="M17" s="1048"/>
      <c r="N17" s="1048"/>
      <c r="O17" s="1048"/>
      <c r="P17" s="1048"/>
      <c r="Q17" s="1048"/>
      <c r="R17" s="1050"/>
      <c r="S17" s="1288">
        <v>2400</v>
      </c>
      <c r="T17" s="1048"/>
      <c r="U17" s="303"/>
    </row>
    <row r="18" spans="1:21" ht="21" customHeight="1">
      <c r="A18" s="1021" t="s">
        <v>487</v>
      </c>
      <c r="B18" s="1014"/>
      <c r="C18" s="283"/>
      <c r="D18" s="283"/>
      <c r="E18" s="1160"/>
      <c r="F18" s="1287"/>
      <c r="G18" s="1284"/>
      <c r="H18" s="283"/>
      <c r="I18" s="1048"/>
      <c r="J18" s="1048"/>
      <c r="K18" s="1048"/>
      <c r="L18" s="1288"/>
      <c r="M18" s="1048"/>
      <c r="N18" s="1048"/>
      <c r="O18" s="1048"/>
      <c r="P18" s="1048"/>
      <c r="Q18" s="1048"/>
      <c r="R18" s="1048"/>
      <c r="S18" s="1288"/>
      <c r="T18" s="1048"/>
      <c r="U18" s="303"/>
    </row>
    <row r="19" spans="1:21" ht="243.75">
      <c r="A19" s="226" t="s">
        <v>488</v>
      </c>
      <c r="B19" s="1014"/>
      <c r="C19" s="67" t="s">
        <v>489</v>
      </c>
      <c r="D19" s="67" t="s">
        <v>490</v>
      </c>
      <c r="E19" s="226"/>
      <c r="F19" s="329"/>
      <c r="G19" s="283" t="s">
        <v>77</v>
      </c>
      <c r="H19" s="283" t="s">
        <v>202</v>
      </c>
      <c r="I19" s="1048"/>
      <c r="J19" s="1048"/>
      <c r="K19" s="1048"/>
      <c r="L19" s="1048"/>
      <c r="M19" s="1048"/>
      <c r="N19" s="1048"/>
      <c r="O19" s="1048"/>
      <c r="P19" s="1048"/>
      <c r="Q19" s="1048"/>
      <c r="R19" s="1048"/>
      <c r="S19" s="1048"/>
      <c r="T19" s="1048"/>
      <c r="U19" s="303" t="s">
        <v>475</v>
      </c>
    </row>
    <row r="20" spans="1:21">
      <c r="A20" s="1020" t="s">
        <v>491</v>
      </c>
      <c r="B20" s="1014"/>
      <c r="C20" s="67"/>
      <c r="D20" s="67"/>
      <c r="E20" s="226"/>
      <c r="F20" s="329"/>
      <c r="G20" s="283"/>
      <c r="H20" s="283"/>
      <c r="I20" s="1048"/>
      <c r="J20" s="1048"/>
      <c r="K20" s="1048"/>
      <c r="L20" s="1048"/>
      <c r="M20" s="1048"/>
      <c r="N20" s="1048"/>
      <c r="O20" s="1048"/>
      <c r="P20" s="1048"/>
      <c r="Q20" s="1048"/>
      <c r="R20" s="1048"/>
      <c r="S20" s="1048"/>
      <c r="T20" s="1048"/>
      <c r="U20" s="303"/>
    </row>
    <row r="21" spans="1:21" ht="56.25">
      <c r="A21" s="1021" t="s">
        <v>492</v>
      </c>
      <c r="B21" s="1014"/>
      <c r="C21" s="67"/>
      <c r="D21" s="67"/>
      <c r="E21" s="226" t="s">
        <v>1470</v>
      </c>
      <c r="F21" s="329">
        <v>4800</v>
      </c>
      <c r="G21" s="283" t="s">
        <v>77</v>
      </c>
      <c r="H21" s="283"/>
      <c r="I21" s="1048"/>
      <c r="J21" s="1048"/>
      <c r="K21" s="1048"/>
      <c r="L21" s="1048"/>
      <c r="M21" s="1048"/>
      <c r="N21" s="1048">
        <v>2400</v>
      </c>
      <c r="O21" s="1048"/>
      <c r="P21" s="1048"/>
      <c r="Q21" s="1048"/>
      <c r="R21" s="1048"/>
      <c r="S21" s="1048"/>
      <c r="T21" s="1048">
        <v>2400</v>
      </c>
      <c r="U21" s="303"/>
    </row>
    <row r="22" spans="1:21" ht="56.25">
      <c r="A22" s="1021" t="s">
        <v>493</v>
      </c>
      <c r="B22" s="1014"/>
      <c r="C22" s="67"/>
      <c r="D22" s="67"/>
      <c r="E22" s="226" t="s">
        <v>480</v>
      </c>
      <c r="F22" s="329">
        <v>4800</v>
      </c>
      <c r="G22" s="283" t="s">
        <v>77</v>
      </c>
      <c r="H22" s="283"/>
      <c r="I22" s="1048"/>
      <c r="J22" s="1048"/>
      <c r="K22" s="1048"/>
      <c r="L22" s="1048"/>
      <c r="M22" s="1048"/>
      <c r="N22" s="1048">
        <v>2400</v>
      </c>
      <c r="O22" s="1048"/>
      <c r="P22" s="1048"/>
      <c r="Q22" s="1048"/>
      <c r="R22" s="1048"/>
      <c r="S22" s="1048"/>
      <c r="T22" s="1048">
        <v>2400</v>
      </c>
      <c r="U22" s="303"/>
    </row>
    <row r="23" spans="1:21" ht="56.25">
      <c r="A23" s="1021" t="s">
        <v>494</v>
      </c>
      <c r="B23" s="1014"/>
      <c r="C23" s="67"/>
      <c r="D23" s="67"/>
      <c r="E23" s="226" t="s">
        <v>495</v>
      </c>
      <c r="F23" s="329">
        <v>2400</v>
      </c>
      <c r="G23" s="283" t="s">
        <v>77</v>
      </c>
      <c r="H23" s="283"/>
      <c r="I23" s="1048"/>
      <c r="J23" s="1048"/>
      <c r="K23" s="1048"/>
      <c r="L23" s="1048"/>
      <c r="M23" s="1048"/>
      <c r="N23" s="1048">
        <v>1200</v>
      </c>
      <c r="O23" s="1048"/>
      <c r="P23" s="1048"/>
      <c r="Q23" s="1048"/>
      <c r="R23" s="1048"/>
      <c r="S23" s="1048"/>
      <c r="T23" s="1048">
        <v>1200</v>
      </c>
      <c r="U23" s="303"/>
    </row>
    <row r="24" spans="1:21">
      <c r="A24" s="1021" t="s">
        <v>496</v>
      </c>
      <c r="B24" s="1014"/>
      <c r="C24" s="67"/>
      <c r="D24" s="283"/>
      <c r="E24" s="226"/>
      <c r="F24" s="329"/>
      <c r="G24" s="283"/>
      <c r="H24" s="283"/>
      <c r="I24" s="1048"/>
      <c r="J24" s="1048"/>
      <c r="K24" s="1048"/>
      <c r="L24" s="1048"/>
      <c r="M24" s="1048"/>
      <c r="N24" s="1048"/>
      <c r="O24" s="1048"/>
      <c r="P24" s="1048"/>
      <c r="Q24" s="1048"/>
      <c r="R24" s="1048"/>
      <c r="S24" s="1048"/>
      <c r="T24" s="1048"/>
      <c r="U24" s="303"/>
    </row>
    <row r="25" spans="1:21">
      <c r="A25" s="1021" t="s">
        <v>497</v>
      </c>
      <c r="B25" s="1014"/>
      <c r="C25" s="283"/>
      <c r="D25" s="283"/>
      <c r="E25" s="226"/>
      <c r="F25" s="329"/>
      <c r="G25" s="283"/>
      <c r="H25" s="283"/>
      <c r="I25" s="1048"/>
      <c r="J25" s="1048"/>
      <c r="K25" s="1048"/>
      <c r="L25" s="1048"/>
      <c r="M25" s="1048"/>
      <c r="N25" s="1048"/>
      <c r="O25" s="1048"/>
      <c r="P25" s="1048"/>
      <c r="Q25" s="1048"/>
      <c r="R25" s="1048"/>
      <c r="S25" s="1048"/>
      <c r="T25" s="1048"/>
      <c r="U25" s="303"/>
    </row>
    <row r="26" spans="1:21" ht="18.75" customHeight="1">
      <c r="A26" s="1020" t="s">
        <v>498</v>
      </c>
      <c r="B26" s="1014"/>
      <c r="C26" s="283"/>
      <c r="D26" s="283"/>
      <c r="E26" s="66"/>
      <c r="F26" s="66"/>
      <c r="G26" s="66"/>
      <c r="H26" s="283"/>
      <c r="I26" s="1048"/>
      <c r="J26" s="1048"/>
      <c r="K26" s="1048"/>
      <c r="L26" s="1050"/>
      <c r="M26" s="1048"/>
      <c r="N26" s="1049"/>
      <c r="O26" s="1048"/>
      <c r="P26" s="1048"/>
      <c r="Q26" s="1048"/>
      <c r="R26" s="1050"/>
      <c r="S26" s="1050"/>
      <c r="T26" s="1049"/>
      <c r="U26" s="303"/>
    </row>
    <row r="27" spans="1:21" ht="21" customHeight="1">
      <c r="A27" s="1021" t="s">
        <v>499</v>
      </c>
      <c r="B27" s="1014"/>
      <c r="C27" s="283"/>
      <c r="D27" s="283"/>
      <c r="E27" s="1160" t="s">
        <v>480</v>
      </c>
      <c r="F27" s="1287">
        <v>4800</v>
      </c>
      <c r="G27" s="283" t="s">
        <v>77</v>
      </c>
      <c r="H27" s="283"/>
      <c r="I27" s="1048"/>
      <c r="J27" s="1048"/>
      <c r="K27" s="1048"/>
      <c r="L27" s="1050"/>
      <c r="M27" s="1048"/>
      <c r="N27" s="1288">
        <v>2400</v>
      </c>
      <c r="O27" s="1048"/>
      <c r="P27" s="1048"/>
      <c r="Q27" s="1048"/>
      <c r="R27" s="1050"/>
      <c r="S27" s="1050"/>
      <c r="T27" s="1288">
        <v>2400</v>
      </c>
      <c r="U27" s="303"/>
    </row>
    <row r="28" spans="1:21" ht="21" customHeight="1">
      <c r="A28" s="1021" t="s">
        <v>500</v>
      </c>
      <c r="B28" s="1014"/>
      <c r="C28" s="283"/>
      <c r="D28" s="283"/>
      <c r="E28" s="1160"/>
      <c r="F28" s="1287"/>
      <c r="G28" s="283"/>
      <c r="H28" s="283"/>
      <c r="I28" s="1048"/>
      <c r="J28" s="1048"/>
      <c r="K28" s="1048"/>
      <c r="L28" s="1048"/>
      <c r="M28" s="1048"/>
      <c r="N28" s="1288"/>
      <c r="O28" s="1048"/>
      <c r="P28" s="1048"/>
      <c r="Q28" s="1048"/>
      <c r="R28" s="1048"/>
      <c r="S28" s="1048"/>
      <c r="T28" s="1288"/>
      <c r="U28" s="303"/>
    </row>
    <row r="29" spans="1:21" ht="318.75">
      <c r="A29" s="1023" t="s">
        <v>1471</v>
      </c>
      <c r="B29" s="1014"/>
      <c r="C29" s="67" t="s">
        <v>502</v>
      </c>
      <c r="D29" s="67" t="s">
        <v>503</v>
      </c>
      <c r="E29" s="226" t="s">
        <v>1472</v>
      </c>
      <c r="F29" s="782">
        <v>4800</v>
      </c>
      <c r="G29" s="283" t="s">
        <v>77</v>
      </c>
      <c r="H29" s="283" t="s">
        <v>504</v>
      </c>
      <c r="I29" s="1048"/>
      <c r="J29" s="1048"/>
      <c r="K29" s="1048">
        <v>1600</v>
      </c>
      <c r="L29" s="1048"/>
      <c r="M29" s="1048"/>
      <c r="N29" s="1048">
        <v>1600</v>
      </c>
      <c r="O29" s="1048"/>
      <c r="P29" s="1048"/>
      <c r="Q29" s="1048"/>
      <c r="R29" s="1048">
        <v>1600</v>
      </c>
      <c r="S29" s="1048"/>
      <c r="T29" s="1048"/>
      <c r="U29" s="67" t="s">
        <v>505</v>
      </c>
    </row>
    <row r="30" spans="1:21" ht="112.5">
      <c r="A30" s="1023" t="s">
        <v>1473</v>
      </c>
      <c r="B30" s="1014"/>
      <c r="C30" s="226" t="s">
        <v>506</v>
      </c>
      <c r="D30" s="1024" t="s">
        <v>507</v>
      </c>
      <c r="E30" s="226" t="s">
        <v>1474</v>
      </c>
      <c r="F30" s="782">
        <v>32000</v>
      </c>
      <c r="G30" s="283" t="s">
        <v>77</v>
      </c>
      <c r="H30" s="1025">
        <v>22798</v>
      </c>
      <c r="I30" s="1048"/>
      <c r="J30" s="1048"/>
      <c r="K30" s="1048"/>
      <c r="L30" s="1048"/>
      <c r="M30" s="1048"/>
      <c r="N30" s="1051"/>
      <c r="O30" s="1048"/>
      <c r="P30" s="1048"/>
      <c r="Q30" s="1048">
        <v>32000</v>
      </c>
      <c r="R30" s="1048"/>
      <c r="S30" s="1048"/>
      <c r="T30" s="1048"/>
      <c r="U30" s="67" t="s">
        <v>505</v>
      </c>
    </row>
    <row r="31" spans="1:21">
      <c r="A31" s="226"/>
      <c r="B31" s="1014"/>
      <c r="C31" s="283"/>
      <c r="D31" s="283"/>
      <c r="E31" s="993" t="s">
        <v>1065</v>
      </c>
      <c r="F31" s="1026">
        <f>SUM(F8:F30)</f>
        <v>72800</v>
      </c>
      <c r="G31" s="1010"/>
      <c r="H31" s="1057"/>
      <c r="I31" s="1053"/>
      <c r="J31" s="1053"/>
      <c r="K31" s="1053"/>
      <c r="L31" s="1053"/>
      <c r="M31" s="1053"/>
      <c r="N31" s="1053"/>
      <c r="O31" s="1053"/>
      <c r="P31" s="1053"/>
      <c r="Q31" s="1053"/>
      <c r="R31" s="1053"/>
      <c r="S31" s="1053"/>
      <c r="T31" s="1053"/>
      <c r="U31" s="715"/>
    </row>
    <row r="32" spans="1:21">
      <c r="A32" s="77" t="s">
        <v>508</v>
      </c>
      <c r="B32" s="1014"/>
      <c r="C32" s="283"/>
      <c r="D32" s="283"/>
      <c r="E32" s="226"/>
      <c r="F32" s="329"/>
      <c r="G32" s="283"/>
      <c r="H32" s="283"/>
      <c r="I32" s="1048"/>
      <c r="J32" s="1048"/>
      <c r="K32" s="1048"/>
      <c r="L32" s="1048"/>
      <c r="M32" s="1048"/>
      <c r="N32" s="1048"/>
      <c r="O32" s="1048"/>
      <c r="P32" s="1048"/>
      <c r="Q32" s="1048"/>
      <c r="R32" s="1048"/>
      <c r="S32" s="1048"/>
      <c r="T32" s="1048"/>
      <c r="U32" s="303"/>
    </row>
    <row r="33" spans="1:21" ht="75">
      <c r="A33" s="1160" t="s">
        <v>1475</v>
      </c>
      <c r="B33" s="1014"/>
      <c r="C33" s="1160" t="s">
        <v>509</v>
      </c>
      <c r="D33" s="1058" t="s">
        <v>510</v>
      </c>
      <c r="E33" s="226" t="s">
        <v>1476</v>
      </c>
      <c r="F33" s="321">
        <v>4000</v>
      </c>
      <c r="G33" s="283" t="s">
        <v>511</v>
      </c>
      <c r="H33" s="283" t="s">
        <v>512</v>
      </c>
      <c r="I33" s="1048"/>
      <c r="J33" s="1048"/>
      <c r="K33" s="1048">
        <v>4000</v>
      </c>
      <c r="L33" s="1048"/>
      <c r="M33" s="1048"/>
      <c r="N33" s="1048">
        <v>4000</v>
      </c>
      <c r="O33" s="1048"/>
      <c r="P33" s="1048"/>
      <c r="Q33" s="1048">
        <v>4000</v>
      </c>
      <c r="R33" s="1048"/>
      <c r="S33" s="1048"/>
      <c r="T33" s="1048">
        <v>4000</v>
      </c>
      <c r="U33" s="303" t="s">
        <v>475</v>
      </c>
    </row>
    <row r="34" spans="1:21" ht="75">
      <c r="A34" s="1160"/>
      <c r="B34" s="1014"/>
      <c r="C34" s="1160"/>
      <c r="D34" s="1024"/>
      <c r="E34" s="226" t="s">
        <v>1477</v>
      </c>
      <c r="F34" s="319">
        <v>12000</v>
      </c>
      <c r="G34" s="338"/>
      <c r="H34" s="283"/>
      <c r="I34" s="1048"/>
      <c r="J34" s="1048"/>
      <c r="K34" s="1048"/>
      <c r="L34" s="1048"/>
      <c r="M34" s="1048"/>
      <c r="N34" s="1048"/>
      <c r="O34" s="1048"/>
      <c r="P34" s="1048"/>
      <c r="Q34" s="1048"/>
      <c r="R34" s="1048"/>
      <c r="S34" s="1048"/>
      <c r="T34" s="1048"/>
      <c r="U34" s="303"/>
    </row>
    <row r="35" spans="1:21">
      <c r="A35" s="226"/>
      <c r="B35" s="1014"/>
      <c r="C35" s="226"/>
      <c r="D35" s="1024"/>
      <c r="E35" s="715" t="s">
        <v>1065</v>
      </c>
      <c r="F35" s="1027">
        <f>SUM(F33:F34)</f>
        <v>16000</v>
      </c>
      <c r="G35" s="993"/>
      <c r="H35" s="715"/>
      <c r="I35" s="1052"/>
      <c r="J35" s="1052"/>
      <c r="K35" s="1052"/>
      <c r="L35" s="1052"/>
      <c r="M35" s="1052"/>
      <c r="N35" s="1052"/>
      <c r="O35" s="1052"/>
      <c r="P35" s="1052"/>
      <c r="Q35" s="1052"/>
      <c r="R35" s="1052"/>
      <c r="S35" s="1052"/>
      <c r="T35" s="1052"/>
      <c r="U35" s="715"/>
    </row>
    <row r="36" spans="1:21">
      <c r="A36" s="1059" t="s">
        <v>1478</v>
      </c>
      <c r="B36" s="1014"/>
      <c r="C36" s="283"/>
      <c r="D36" s="1024"/>
      <c r="E36" s="226"/>
      <c r="F36" s="782"/>
      <c r="G36" s="338"/>
      <c r="H36" s="283"/>
      <c r="I36" s="1048"/>
      <c r="J36" s="1048"/>
      <c r="K36" s="1048"/>
      <c r="L36" s="1048"/>
      <c r="M36" s="1048"/>
      <c r="N36" s="1048"/>
      <c r="O36" s="1048"/>
      <c r="P36" s="1048"/>
      <c r="Q36" s="1048"/>
      <c r="R36" s="1048"/>
      <c r="S36" s="1048"/>
      <c r="T36" s="1048"/>
      <c r="U36" s="1014" t="s">
        <v>475</v>
      </c>
    </row>
    <row r="37" spans="1:21" ht="56.25">
      <c r="A37" s="1023" t="s">
        <v>513</v>
      </c>
      <c r="B37" s="1014"/>
      <c r="C37" s="283" t="s">
        <v>514</v>
      </c>
      <c r="D37" s="1024" t="s">
        <v>515</v>
      </c>
      <c r="E37" s="226" t="s">
        <v>1479</v>
      </c>
      <c r="F37" s="1060">
        <v>6400</v>
      </c>
      <c r="G37" s="283" t="s">
        <v>77</v>
      </c>
      <c r="H37" s="1025">
        <v>22678</v>
      </c>
      <c r="I37" s="1048"/>
      <c r="J37" s="1048"/>
      <c r="K37" s="1048"/>
      <c r="L37" s="1048"/>
      <c r="M37" s="1048">
        <v>9600</v>
      </c>
      <c r="N37" s="1048"/>
      <c r="O37" s="1048"/>
      <c r="P37" s="1048"/>
      <c r="Q37" s="1048"/>
      <c r="R37" s="1048"/>
      <c r="S37" s="1048"/>
      <c r="T37" s="1048"/>
      <c r="U37" s="1014"/>
    </row>
    <row r="38" spans="1:21" ht="56.25">
      <c r="A38" s="1023"/>
      <c r="B38" s="1014"/>
      <c r="C38" s="283"/>
      <c r="D38" s="1024"/>
      <c r="E38" s="226" t="s">
        <v>1480</v>
      </c>
      <c r="F38" s="1061">
        <v>3200</v>
      </c>
      <c r="G38" s="338"/>
      <c r="H38" s="283"/>
      <c r="I38" s="1048"/>
      <c r="J38" s="1048"/>
      <c r="K38" s="1048"/>
      <c r="L38" s="1048"/>
      <c r="M38" s="1048"/>
      <c r="N38" s="1048"/>
      <c r="O38" s="1048"/>
      <c r="P38" s="1048"/>
      <c r="Q38" s="1048"/>
      <c r="R38" s="1048"/>
      <c r="S38" s="1048"/>
      <c r="T38" s="1048"/>
      <c r="U38" s="1014"/>
    </row>
    <row r="39" spans="1:21">
      <c r="A39" s="1023"/>
      <c r="B39" s="1014"/>
      <c r="C39" s="283"/>
      <c r="D39" s="1024"/>
      <c r="E39" s="715" t="s">
        <v>1065</v>
      </c>
      <c r="F39" s="314">
        <f>SUM(F37:F38)</f>
        <v>9600</v>
      </c>
      <c r="G39" s="993"/>
      <c r="H39" s="715"/>
      <c r="I39" s="1052"/>
      <c r="J39" s="1052"/>
      <c r="K39" s="1052"/>
      <c r="L39" s="1052"/>
      <c r="M39" s="1052"/>
      <c r="N39" s="1052"/>
      <c r="O39" s="1052"/>
      <c r="P39" s="1052"/>
      <c r="Q39" s="1052"/>
      <c r="R39" s="1052"/>
      <c r="S39" s="1052"/>
      <c r="T39" s="1052"/>
      <c r="U39" s="993"/>
    </row>
    <row r="40" spans="1:21" ht="56.25">
      <c r="A40" s="1023" t="s">
        <v>516</v>
      </c>
      <c r="B40" s="1014"/>
      <c r="C40" s="283" t="s">
        <v>514</v>
      </c>
      <c r="D40" s="1058" t="s">
        <v>517</v>
      </c>
      <c r="E40" s="226" t="s">
        <v>1481</v>
      </c>
      <c r="F40" s="1060">
        <v>4000</v>
      </c>
      <c r="G40" s="283" t="s">
        <v>518</v>
      </c>
      <c r="H40" s="1025">
        <v>22647</v>
      </c>
      <c r="I40" s="1048"/>
      <c r="J40" s="1048"/>
      <c r="K40" s="1048"/>
      <c r="L40" s="1048">
        <v>31350</v>
      </c>
      <c r="M40" s="1048"/>
      <c r="N40" s="1048"/>
      <c r="O40" s="1048"/>
      <c r="P40" s="1048"/>
      <c r="Q40" s="1048"/>
      <c r="R40" s="1048"/>
      <c r="S40" s="1048"/>
      <c r="T40" s="1048"/>
      <c r="U40" s="67"/>
    </row>
    <row r="41" spans="1:21" ht="56.25">
      <c r="A41" s="1023"/>
      <c r="B41" s="1014"/>
      <c r="C41" s="283"/>
      <c r="D41" s="1024"/>
      <c r="E41" s="226" t="s">
        <v>1482</v>
      </c>
      <c r="F41" s="1062">
        <v>2000</v>
      </c>
      <c r="G41" s="338"/>
      <c r="H41" s="283"/>
      <c r="I41" s="1048"/>
      <c r="J41" s="1048"/>
      <c r="K41" s="1048"/>
      <c r="L41" s="1048"/>
      <c r="M41" s="1048"/>
      <c r="N41" s="1048"/>
      <c r="O41" s="1048"/>
      <c r="P41" s="1048"/>
      <c r="Q41" s="1048"/>
      <c r="R41" s="1048"/>
      <c r="S41" s="1048"/>
      <c r="T41" s="1048"/>
      <c r="U41" s="67"/>
    </row>
    <row r="42" spans="1:21" ht="37.5">
      <c r="A42" s="1023"/>
      <c r="B42" s="1014"/>
      <c r="C42" s="283"/>
      <c r="D42" s="1024"/>
      <c r="E42" s="226" t="s">
        <v>1483</v>
      </c>
      <c r="F42" s="319">
        <v>3000</v>
      </c>
      <c r="G42" s="338"/>
      <c r="H42" s="283"/>
      <c r="I42" s="1048"/>
      <c r="J42" s="1048"/>
      <c r="K42" s="1048"/>
      <c r="L42" s="1048"/>
      <c r="M42" s="1048"/>
      <c r="N42" s="1048"/>
      <c r="O42" s="1048"/>
      <c r="P42" s="1048"/>
      <c r="Q42" s="1048"/>
      <c r="R42" s="1048"/>
      <c r="S42" s="1048"/>
      <c r="T42" s="1048"/>
      <c r="U42" s="67"/>
    </row>
    <row r="43" spans="1:21" ht="56.25">
      <c r="A43" s="1023"/>
      <c r="B43" s="1014"/>
      <c r="C43" s="283"/>
      <c r="D43" s="1023"/>
      <c r="E43" s="226" t="s">
        <v>1484</v>
      </c>
      <c r="F43" s="1062">
        <v>2150</v>
      </c>
      <c r="G43" s="338"/>
      <c r="H43" s="283"/>
      <c r="I43" s="1048"/>
      <c r="J43" s="1048"/>
      <c r="K43" s="1048"/>
      <c r="L43" s="1048"/>
      <c r="M43" s="1048"/>
      <c r="N43" s="1048"/>
      <c r="O43" s="1048"/>
      <c r="P43" s="1048"/>
      <c r="Q43" s="1048"/>
      <c r="R43" s="1048"/>
      <c r="S43" s="1048"/>
      <c r="T43" s="1048"/>
      <c r="U43" s="67"/>
    </row>
    <row r="44" spans="1:21" ht="56.25">
      <c r="A44" s="1023"/>
      <c r="B44" s="1014"/>
      <c r="C44" s="283"/>
      <c r="D44" s="1023"/>
      <c r="E44" s="226" t="s">
        <v>1485</v>
      </c>
      <c r="F44" s="1062">
        <v>4000</v>
      </c>
      <c r="G44" s="338"/>
      <c r="H44" s="283"/>
      <c r="I44" s="1048"/>
      <c r="J44" s="1048"/>
      <c r="K44" s="1048"/>
      <c r="L44" s="1048"/>
      <c r="M44" s="1048"/>
      <c r="N44" s="1048"/>
      <c r="O44" s="1048"/>
      <c r="P44" s="1048"/>
      <c r="Q44" s="1048"/>
      <c r="R44" s="1048"/>
      <c r="S44" s="1048"/>
      <c r="T44" s="1048"/>
      <c r="U44" s="67"/>
    </row>
    <row r="45" spans="1:21" ht="56.25">
      <c r="A45" s="1023"/>
      <c r="B45" s="1014"/>
      <c r="C45" s="283"/>
      <c r="D45" s="1023"/>
      <c r="E45" s="226" t="s">
        <v>1486</v>
      </c>
      <c r="F45" s="1062">
        <v>8400</v>
      </c>
      <c r="G45" s="338"/>
      <c r="H45" s="283"/>
      <c r="I45" s="1048"/>
      <c r="J45" s="1048"/>
      <c r="K45" s="1048"/>
      <c r="L45" s="1048"/>
      <c r="M45" s="1048"/>
      <c r="N45" s="1048"/>
      <c r="O45" s="1048"/>
      <c r="P45" s="1048"/>
      <c r="Q45" s="1048"/>
      <c r="R45" s="1048"/>
      <c r="S45" s="1048"/>
      <c r="T45" s="1048"/>
      <c r="U45" s="67"/>
    </row>
    <row r="46" spans="1:21" ht="56.25">
      <c r="A46" s="1023"/>
      <c r="B46" s="1014"/>
      <c r="C46" s="283"/>
      <c r="D46" s="1023"/>
      <c r="E46" s="226" t="s">
        <v>1487</v>
      </c>
      <c r="F46" s="1062">
        <v>7800</v>
      </c>
      <c r="G46" s="338"/>
      <c r="H46" s="283"/>
      <c r="I46" s="1048"/>
      <c r="J46" s="1048"/>
      <c r="K46" s="1048"/>
      <c r="L46" s="1048"/>
      <c r="M46" s="1048"/>
      <c r="N46" s="1048"/>
      <c r="O46" s="1048"/>
      <c r="P46" s="1048"/>
      <c r="Q46" s="1048"/>
      <c r="R46" s="1048"/>
      <c r="S46" s="1048"/>
      <c r="T46" s="1048"/>
      <c r="U46" s="67"/>
    </row>
    <row r="47" spans="1:21">
      <c r="A47" s="1023"/>
      <c r="B47" s="1014"/>
      <c r="C47" s="283"/>
      <c r="D47" s="1058"/>
      <c r="E47" s="993" t="s">
        <v>1065</v>
      </c>
      <c r="F47" s="1063">
        <f>SUM(F40:F46)</f>
        <v>31350</v>
      </c>
      <c r="G47" s="1043"/>
      <c r="H47" s="1064"/>
      <c r="I47" s="1053"/>
      <c r="J47" s="1053"/>
      <c r="K47" s="1053"/>
      <c r="L47" s="1053"/>
      <c r="M47" s="1053"/>
      <c r="N47" s="1053"/>
      <c r="O47" s="1053"/>
      <c r="P47" s="1053"/>
      <c r="Q47" s="1053"/>
      <c r="R47" s="1053"/>
      <c r="S47" s="1053"/>
      <c r="T47" s="1053"/>
      <c r="U47" s="1012"/>
    </row>
    <row r="48" spans="1:21">
      <c r="A48" s="1023"/>
      <c r="B48" s="1014"/>
      <c r="C48" s="283"/>
      <c r="D48" s="1058"/>
      <c r="E48" s="993" t="s">
        <v>1092</v>
      </c>
      <c r="F48" s="1063">
        <f>SUM(F35,F39,F47)</f>
        <v>56950</v>
      </c>
      <c r="G48" s="1043"/>
      <c r="H48" s="1064"/>
      <c r="I48" s="1053"/>
      <c r="J48" s="1053"/>
      <c r="K48" s="1053"/>
      <c r="L48" s="1053"/>
      <c r="M48" s="1053"/>
      <c r="N48" s="1053"/>
      <c r="O48" s="1053"/>
      <c r="P48" s="1053"/>
      <c r="Q48" s="1053"/>
      <c r="R48" s="1053"/>
      <c r="S48" s="1053"/>
      <c r="T48" s="1053"/>
      <c r="U48" s="1012"/>
    </row>
    <row r="49" spans="1:21">
      <c r="A49" s="1286" t="s">
        <v>519</v>
      </c>
      <c r="B49" s="1286"/>
      <c r="C49" s="1286"/>
      <c r="D49" s="1286"/>
      <c r="E49" s="1286"/>
      <c r="F49" s="1028"/>
      <c r="G49" s="338"/>
      <c r="H49" s="283"/>
      <c r="I49" s="1048"/>
      <c r="J49" s="1048"/>
      <c r="K49" s="1048"/>
      <c r="L49" s="1048"/>
      <c r="M49" s="1048"/>
      <c r="N49" s="1048"/>
      <c r="O49" s="1048"/>
      <c r="P49" s="1048"/>
      <c r="Q49" s="1048"/>
      <c r="R49" s="1048"/>
      <c r="S49" s="1048"/>
      <c r="T49" s="1048"/>
      <c r="U49" s="67"/>
    </row>
    <row r="50" spans="1:21">
      <c r="A50" s="77" t="s">
        <v>520</v>
      </c>
      <c r="B50" s="1014"/>
      <c r="C50" s="67"/>
      <c r="D50" s="67"/>
      <c r="E50" s="1014"/>
      <c r="F50" s="1065"/>
      <c r="G50" s="338"/>
      <c r="H50" s="283"/>
      <c r="I50" s="1048"/>
      <c r="J50" s="1048"/>
      <c r="K50" s="1048"/>
      <c r="L50" s="1048"/>
      <c r="M50" s="1048"/>
      <c r="N50" s="1048"/>
      <c r="O50" s="1048"/>
      <c r="P50" s="1048"/>
      <c r="Q50" s="1048"/>
      <c r="R50" s="1048"/>
      <c r="S50" s="1048"/>
      <c r="T50" s="1048"/>
      <c r="U50" s="67"/>
    </row>
    <row r="51" spans="1:21" ht="56.25">
      <c r="A51" s="1168" t="s">
        <v>521</v>
      </c>
      <c r="B51" s="1160"/>
      <c r="C51" s="1160" t="s">
        <v>522</v>
      </c>
      <c r="D51" s="1160" t="s">
        <v>523</v>
      </c>
      <c r="E51" s="60" t="s">
        <v>1488</v>
      </c>
      <c r="F51" s="182">
        <v>8000</v>
      </c>
      <c r="G51" s="1284" t="s">
        <v>518</v>
      </c>
      <c r="H51" s="1284" t="s">
        <v>524</v>
      </c>
      <c r="I51" s="1283"/>
      <c r="J51" s="1283"/>
      <c r="K51" s="1283"/>
      <c r="L51" s="1283"/>
      <c r="M51" s="1283"/>
      <c r="N51" s="1283"/>
      <c r="O51" s="1283"/>
      <c r="P51" s="1283"/>
      <c r="Q51" s="1283">
        <v>20400</v>
      </c>
      <c r="R51" s="1283"/>
      <c r="S51" s="1283"/>
      <c r="T51" s="1283"/>
      <c r="U51" s="1284" t="s">
        <v>501</v>
      </c>
    </row>
    <row r="52" spans="1:21" ht="75">
      <c r="A52" s="1168"/>
      <c r="B52" s="1160"/>
      <c r="C52" s="1160"/>
      <c r="D52" s="1160"/>
      <c r="E52" s="60" t="s">
        <v>1489</v>
      </c>
      <c r="F52" s="182">
        <v>4000</v>
      </c>
      <c r="G52" s="1284"/>
      <c r="H52" s="1284"/>
      <c r="I52" s="1283"/>
      <c r="J52" s="1283"/>
      <c r="K52" s="1283"/>
      <c r="L52" s="1283"/>
      <c r="M52" s="1283"/>
      <c r="N52" s="1283"/>
      <c r="O52" s="1283"/>
      <c r="P52" s="1283"/>
      <c r="Q52" s="1283"/>
      <c r="R52" s="1283"/>
      <c r="S52" s="1283"/>
      <c r="T52" s="1283"/>
      <c r="U52" s="1284"/>
    </row>
    <row r="53" spans="1:21" ht="75">
      <c r="A53" s="1168"/>
      <c r="B53" s="1160"/>
      <c r="C53" s="1160"/>
      <c r="D53" s="1160"/>
      <c r="E53" s="60" t="s">
        <v>1490</v>
      </c>
      <c r="F53" s="182">
        <v>8400</v>
      </c>
      <c r="G53" s="1284"/>
      <c r="H53" s="1284"/>
      <c r="I53" s="1283"/>
      <c r="J53" s="1283"/>
      <c r="K53" s="1283"/>
      <c r="L53" s="1283"/>
      <c r="M53" s="1283"/>
      <c r="N53" s="1283"/>
      <c r="O53" s="1283"/>
      <c r="P53" s="1283"/>
      <c r="Q53" s="1283"/>
      <c r="R53" s="1283"/>
      <c r="S53" s="1283"/>
      <c r="T53" s="1283"/>
      <c r="U53" s="1284"/>
    </row>
    <row r="54" spans="1:21">
      <c r="A54" s="1168"/>
      <c r="B54" s="1160"/>
      <c r="C54" s="1160"/>
      <c r="D54" s="1160"/>
      <c r="E54" s="993" t="s">
        <v>1065</v>
      </c>
      <c r="F54" s="1026">
        <f>SUM(F51:F53)</f>
        <v>20400</v>
      </c>
      <c r="G54" s="1031"/>
      <c r="H54" s="1000"/>
      <c r="I54" s="1054"/>
      <c r="J54" s="1054"/>
      <c r="K54" s="1054"/>
      <c r="L54" s="1054"/>
      <c r="M54" s="1054"/>
      <c r="N54" s="1054"/>
      <c r="O54" s="1054"/>
      <c r="P54" s="1054"/>
      <c r="Q54" s="1054"/>
      <c r="R54" s="1054"/>
      <c r="S54" s="1054"/>
      <c r="T54" s="1054"/>
      <c r="U54" s="1000"/>
    </row>
    <row r="55" spans="1:21" ht="56.25">
      <c r="A55" s="1168" t="s">
        <v>525</v>
      </c>
      <c r="B55" s="1160"/>
      <c r="C55" s="1160" t="s">
        <v>522</v>
      </c>
      <c r="D55" s="1160" t="s">
        <v>526</v>
      </c>
      <c r="E55" s="60" t="s">
        <v>1491</v>
      </c>
      <c r="F55" s="182">
        <v>18400</v>
      </c>
      <c r="G55" s="1284" t="s">
        <v>518</v>
      </c>
      <c r="H55" s="1284" t="s">
        <v>527</v>
      </c>
      <c r="I55" s="1283"/>
      <c r="J55" s="1283"/>
      <c r="K55" s="1283"/>
      <c r="L55" s="1283"/>
      <c r="M55" s="1283"/>
      <c r="N55" s="1283">
        <v>50000</v>
      </c>
      <c r="O55" s="1283"/>
      <c r="P55" s="1283"/>
      <c r="Q55" s="1283"/>
      <c r="R55" s="1283"/>
      <c r="S55" s="1283"/>
      <c r="T55" s="1283"/>
      <c r="U55" s="1284" t="s">
        <v>501</v>
      </c>
    </row>
    <row r="56" spans="1:21" ht="75">
      <c r="A56" s="1168"/>
      <c r="B56" s="1160"/>
      <c r="C56" s="1160"/>
      <c r="D56" s="1160"/>
      <c r="E56" s="60" t="s">
        <v>1492</v>
      </c>
      <c r="F56" s="182">
        <v>9200</v>
      </c>
      <c r="G56" s="1284"/>
      <c r="H56" s="1284"/>
      <c r="I56" s="1283"/>
      <c r="J56" s="1283"/>
      <c r="K56" s="1283"/>
      <c r="L56" s="1283"/>
      <c r="M56" s="1283"/>
      <c r="N56" s="1283"/>
      <c r="O56" s="1283"/>
      <c r="P56" s="1283"/>
      <c r="Q56" s="1283"/>
      <c r="R56" s="1283"/>
      <c r="S56" s="1283"/>
      <c r="T56" s="1283"/>
      <c r="U56" s="1284"/>
    </row>
    <row r="57" spans="1:21" ht="56.25">
      <c r="A57" s="1168"/>
      <c r="B57" s="1160"/>
      <c r="C57" s="1160"/>
      <c r="D57" s="1160"/>
      <c r="E57" s="60" t="s">
        <v>1493</v>
      </c>
      <c r="F57" s="182">
        <v>9200</v>
      </c>
      <c r="G57" s="1284"/>
      <c r="H57" s="1284"/>
      <c r="I57" s="1283"/>
      <c r="J57" s="1283"/>
      <c r="K57" s="1283"/>
      <c r="L57" s="1283"/>
      <c r="M57" s="1283"/>
      <c r="N57" s="1283"/>
      <c r="O57" s="1283"/>
      <c r="P57" s="1283"/>
      <c r="Q57" s="1283"/>
      <c r="R57" s="1283"/>
      <c r="S57" s="1283"/>
      <c r="T57" s="1283"/>
      <c r="U57" s="1284"/>
    </row>
    <row r="58" spans="1:21">
      <c r="A58" s="1168"/>
      <c r="B58" s="1160"/>
      <c r="C58" s="1160"/>
      <c r="D58" s="1160"/>
      <c r="E58" s="60" t="s">
        <v>1494</v>
      </c>
      <c r="F58" s="182">
        <v>6000</v>
      </c>
      <c r="G58" s="1284"/>
      <c r="H58" s="1284"/>
      <c r="I58" s="1283"/>
      <c r="J58" s="1283"/>
      <c r="K58" s="1283"/>
      <c r="L58" s="1283"/>
      <c r="M58" s="1283"/>
      <c r="N58" s="1283"/>
      <c r="O58" s="1283"/>
      <c r="P58" s="1283"/>
      <c r="Q58" s="1283"/>
      <c r="R58" s="1283"/>
      <c r="S58" s="1283"/>
      <c r="T58" s="1283"/>
      <c r="U58" s="1284"/>
    </row>
    <row r="59" spans="1:21">
      <c r="A59" s="1168"/>
      <c r="B59" s="1160"/>
      <c r="C59" s="1160"/>
      <c r="D59" s="1160"/>
      <c r="E59" s="1022" t="s">
        <v>1495</v>
      </c>
      <c r="F59" s="1029">
        <v>3600</v>
      </c>
      <c r="G59" s="1284"/>
      <c r="H59" s="1284"/>
      <c r="I59" s="1283"/>
      <c r="J59" s="1283"/>
      <c r="K59" s="1283"/>
      <c r="L59" s="1283"/>
      <c r="M59" s="1283"/>
      <c r="N59" s="1283"/>
      <c r="O59" s="1283"/>
      <c r="P59" s="1283"/>
      <c r="Q59" s="1283"/>
      <c r="R59" s="1283"/>
      <c r="S59" s="1283"/>
      <c r="T59" s="1283"/>
      <c r="U59" s="1284"/>
    </row>
    <row r="60" spans="1:21" ht="56.25">
      <c r="A60" s="1168"/>
      <c r="B60" s="1160"/>
      <c r="C60" s="1160"/>
      <c r="D60" s="1160"/>
      <c r="E60" s="226" t="s">
        <v>1496</v>
      </c>
      <c r="F60" s="182">
        <v>3600</v>
      </c>
      <c r="G60" s="283"/>
      <c r="H60" s="283"/>
      <c r="I60" s="1051"/>
      <c r="J60" s="1051"/>
      <c r="K60" s="1051"/>
      <c r="L60" s="1051"/>
      <c r="M60" s="1051"/>
      <c r="N60" s="1051"/>
      <c r="O60" s="1051"/>
      <c r="P60" s="1051"/>
      <c r="Q60" s="1051"/>
      <c r="R60" s="1051"/>
      <c r="S60" s="1051"/>
      <c r="T60" s="1051"/>
      <c r="U60" s="283"/>
    </row>
    <row r="61" spans="1:21">
      <c r="A61" s="1168"/>
      <c r="B61" s="1160"/>
      <c r="C61" s="1160"/>
      <c r="D61" s="1160"/>
      <c r="E61" s="75" t="s">
        <v>4</v>
      </c>
      <c r="F61" s="1030">
        <f>SUM(F55:F60)</f>
        <v>50000</v>
      </c>
      <c r="G61" s="1031"/>
      <c r="H61" s="1000"/>
      <c r="I61" s="1054"/>
      <c r="J61" s="1054"/>
      <c r="K61" s="1054"/>
      <c r="L61" s="1054"/>
      <c r="M61" s="1054"/>
      <c r="N61" s="1054"/>
      <c r="O61" s="1054"/>
      <c r="P61" s="1054"/>
      <c r="Q61" s="1054"/>
      <c r="R61" s="1054"/>
      <c r="S61" s="1054"/>
      <c r="T61" s="1054"/>
      <c r="U61" s="1000"/>
    </row>
    <row r="62" spans="1:21">
      <c r="A62" s="313"/>
      <c r="B62" s="226"/>
      <c r="C62" s="226"/>
      <c r="D62" s="226"/>
      <c r="E62" s="75" t="s">
        <v>139</v>
      </c>
      <c r="F62" s="1030">
        <f>SUM(F61,F54)</f>
        <v>70400</v>
      </c>
      <c r="G62" s="1031"/>
      <c r="H62" s="1000"/>
      <c r="I62" s="1054"/>
      <c r="J62" s="1054"/>
      <c r="K62" s="1054"/>
      <c r="L62" s="1054"/>
      <c r="M62" s="1054"/>
      <c r="N62" s="1054"/>
      <c r="O62" s="1054"/>
      <c r="P62" s="1054"/>
      <c r="Q62" s="1054"/>
      <c r="R62" s="1054"/>
      <c r="S62" s="1054"/>
      <c r="T62" s="1054"/>
      <c r="U62" s="1000"/>
    </row>
    <row r="63" spans="1:21">
      <c r="A63" s="1282" t="s">
        <v>528</v>
      </c>
      <c r="B63" s="1282"/>
      <c r="C63" s="1282"/>
      <c r="D63" s="226"/>
      <c r="E63" s="1066"/>
      <c r="F63" s="1032"/>
      <c r="G63" s="226"/>
      <c r="H63" s="37"/>
      <c r="I63" s="1051"/>
      <c r="J63" s="1051"/>
      <c r="K63" s="1051"/>
      <c r="L63" s="1051"/>
      <c r="M63" s="1051"/>
      <c r="N63" s="1051"/>
      <c r="O63" s="1051"/>
      <c r="P63" s="1051"/>
      <c r="Q63" s="1051"/>
      <c r="R63" s="1051"/>
      <c r="S63" s="1051"/>
      <c r="T63" s="1051"/>
      <c r="U63" s="37"/>
    </row>
    <row r="64" spans="1:21" ht="75">
      <c r="A64" s="1168" t="s">
        <v>529</v>
      </c>
      <c r="B64" s="1168"/>
      <c r="C64" s="67" t="s">
        <v>530</v>
      </c>
      <c r="D64" s="67" t="s">
        <v>1522</v>
      </c>
      <c r="E64" s="226" t="s">
        <v>1497</v>
      </c>
      <c r="F64" s="182">
        <v>1200</v>
      </c>
      <c r="G64" s="283" t="s">
        <v>77</v>
      </c>
      <c r="H64" s="283" t="s">
        <v>531</v>
      </c>
      <c r="I64" s="1051"/>
      <c r="J64" s="1051"/>
      <c r="K64" s="1051">
        <f>F65</f>
        <v>1200</v>
      </c>
      <c r="L64" s="1051"/>
      <c r="M64" s="1051"/>
      <c r="N64" s="1051"/>
      <c r="O64" s="1051"/>
      <c r="P64" s="1051"/>
      <c r="Q64" s="1051"/>
      <c r="R64" s="1051"/>
      <c r="S64" s="1051"/>
      <c r="T64" s="1051"/>
      <c r="U64" s="283" t="s">
        <v>475</v>
      </c>
    </row>
    <row r="65" spans="1:21">
      <c r="A65" s="313"/>
      <c r="B65" s="226"/>
      <c r="C65" s="226"/>
      <c r="D65" s="226"/>
      <c r="E65" s="75" t="s">
        <v>1065</v>
      </c>
      <c r="F65" s="1067">
        <f>SUM(F64)</f>
        <v>1200</v>
      </c>
      <c r="G65" s="1010"/>
      <c r="H65" s="1010"/>
      <c r="I65" s="1054"/>
      <c r="J65" s="1054"/>
      <c r="K65" s="1054"/>
      <c r="L65" s="1054"/>
      <c r="M65" s="1054"/>
      <c r="N65" s="1054"/>
      <c r="O65" s="1054"/>
      <c r="P65" s="1054"/>
      <c r="Q65" s="1054"/>
      <c r="R65" s="1054"/>
      <c r="S65" s="1054"/>
      <c r="T65" s="1054"/>
      <c r="U65" s="1010"/>
    </row>
    <row r="66" spans="1:21" ht="57.75" customHeight="1">
      <c r="A66" s="60" t="s">
        <v>532</v>
      </c>
      <c r="B66" s="67"/>
      <c r="C66" s="67" t="s">
        <v>533</v>
      </c>
      <c r="D66" s="67" t="s">
        <v>534</v>
      </c>
      <c r="E66" s="60"/>
      <c r="F66" s="182"/>
      <c r="G66" s="67" t="s">
        <v>77</v>
      </c>
      <c r="H66" s="67" t="s">
        <v>535</v>
      </c>
      <c r="I66" s="1068"/>
      <c r="J66" s="1068"/>
      <c r="K66" s="1068"/>
      <c r="L66" s="1068"/>
      <c r="M66" s="1068"/>
      <c r="N66" s="1068"/>
      <c r="O66" s="1068"/>
      <c r="P66" s="1068"/>
      <c r="Q66" s="1068"/>
      <c r="R66" s="1068"/>
      <c r="S66" s="1068"/>
      <c r="T66" s="1068"/>
      <c r="U66" s="283" t="s">
        <v>505</v>
      </c>
    </row>
    <row r="67" spans="1:21" ht="43.5" customHeight="1">
      <c r="A67" s="313"/>
      <c r="B67" s="226"/>
      <c r="C67" s="226" t="s">
        <v>536</v>
      </c>
      <c r="D67" s="226" t="s">
        <v>537</v>
      </c>
      <c r="E67" s="60" t="s">
        <v>1520</v>
      </c>
      <c r="F67" s="59">
        <v>3240</v>
      </c>
      <c r="G67" s="283"/>
      <c r="H67" s="283" t="s">
        <v>538</v>
      </c>
      <c r="I67" s="1051"/>
      <c r="J67" s="1051"/>
      <c r="K67" s="1051"/>
      <c r="L67" s="1051"/>
      <c r="M67" s="1069">
        <v>1440</v>
      </c>
      <c r="N67" s="1051"/>
      <c r="O67" s="1051"/>
      <c r="P67" s="1051"/>
      <c r="Q67" s="1051"/>
      <c r="R67" s="1051"/>
      <c r="S67" s="1069">
        <v>1800</v>
      </c>
      <c r="T67" s="1051"/>
      <c r="U67" s="67"/>
    </row>
    <row r="68" spans="1:21" ht="75">
      <c r="A68" s="313"/>
      <c r="B68" s="226"/>
      <c r="C68" s="226" t="s">
        <v>1521</v>
      </c>
      <c r="D68" s="226" t="s">
        <v>539</v>
      </c>
      <c r="E68" s="60" t="s">
        <v>540</v>
      </c>
      <c r="F68" s="59">
        <v>6000</v>
      </c>
      <c r="G68" s="283"/>
      <c r="H68" s="283" t="s">
        <v>538</v>
      </c>
      <c r="I68" s="1051"/>
      <c r="J68" s="1051"/>
      <c r="K68" s="1051"/>
      <c r="L68" s="1051"/>
      <c r="M68" s="1051"/>
      <c r="N68" s="1051"/>
      <c r="O68" s="1051"/>
      <c r="P68" s="1051"/>
      <c r="Q68" s="1051"/>
      <c r="R68" s="1051"/>
      <c r="S68" s="1051">
        <v>6000</v>
      </c>
      <c r="T68" s="1051"/>
      <c r="U68" s="67"/>
    </row>
    <row r="69" spans="1:21">
      <c r="A69" s="313"/>
      <c r="B69" s="226"/>
      <c r="C69" s="226"/>
      <c r="D69" s="226"/>
      <c r="E69" s="75" t="s">
        <v>1065</v>
      </c>
      <c r="F69" s="1018">
        <f>SUM(F67:F68)</f>
        <v>9240</v>
      </c>
      <c r="G69" s="1010"/>
      <c r="H69" s="1010"/>
      <c r="I69" s="1054"/>
      <c r="J69" s="1054"/>
      <c r="K69" s="1054"/>
      <c r="L69" s="1054"/>
      <c r="M69" s="1054"/>
      <c r="N69" s="1054"/>
      <c r="O69" s="1054"/>
      <c r="P69" s="1054"/>
      <c r="Q69" s="1054"/>
      <c r="R69" s="1054"/>
      <c r="S69" s="1054"/>
      <c r="T69" s="1054"/>
      <c r="U69" s="1012"/>
    </row>
    <row r="70" spans="1:21" ht="56.25">
      <c r="A70" s="1168" t="s">
        <v>541</v>
      </c>
      <c r="B70" s="1160"/>
      <c r="C70" s="1160"/>
      <c r="D70" s="1160" t="s">
        <v>542</v>
      </c>
      <c r="E70" s="60" t="s">
        <v>1498</v>
      </c>
      <c r="F70" s="182">
        <v>4500</v>
      </c>
      <c r="G70" s="1284" t="s">
        <v>77</v>
      </c>
      <c r="H70" s="1284" t="s">
        <v>543</v>
      </c>
      <c r="I70" s="1068"/>
      <c r="J70" s="1068">
        <v>42160</v>
      </c>
      <c r="K70" s="1068"/>
      <c r="L70" s="1068"/>
      <c r="M70" s="1068"/>
      <c r="N70" s="1068"/>
      <c r="O70" s="1068"/>
      <c r="P70" s="1068"/>
      <c r="Q70" s="1068"/>
      <c r="R70" s="1068"/>
      <c r="S70" s="1068"/>
      <c r="T70" s="1068"/>
      <c r="U70" s="1284" t="s">
        <v>505</v>
      </c>
    </row>
    <row r="71" spans="1:21" ht="56.25">
      <c r="A71" s="1168"/>
      <c r="B71" s="1160"/>
      <c r="C71" s="1160"/>
      <c r="D71" s="1160"/>
      <c r="E71" s="60" t="s">
        <v>1499</v>
      </c>
      <c r="F71" s="182">
        <v>3060</v>
      </c>
      <c r="G71" s="1284"/>
      <c r="H71" s="1284"/>
      <c r="I71" s="1068"/>
      <c r="J71" s="1068"/>
      <c r="K71" s="1068"/>
      <c r="L71" s="1068"/>
      <c r="M71" s="1068"/>
      <c r="N71" s="1068"/>
      <c r="O71" s="1068"/>
      <c r="P71" s="1068"/>
      <c r="Q71" s="1068"/>
      <c r="R71" s="1068"/>
      <c r="S71" s="1068"/>
      <c r="T71" s="1068"/>
      <c r="U71" s="1284"/>
    </row>
    <row r="72" spans="1:21" ht="56.25">
      <c r="A72" s="1168"/>
      <c r="B72" s="1160"/>
      <c r="C72" s="1160"/>
      <c r="D72" s="1160"/>
      <c r="E72" s="60" t="s">
        <v>1500</v>
      </c>
      <c r="F72" s="182">
        <v>1700</v>
      </c>
      <c r="G72" s="1284"/>
      <c r="H72" s="1284"/>
      <c r="I72" s="1068"/>
      <c r="J72" s="1068"/>
      <c r="K72" s="1068"/>
      <c r="L72" s="1068"/>
      <c r="M72" s="1068"/>
      <c r="N72" s="1068"/>
      <c r="O72" s="1068"/>
      <c r="P72" s="1068"/>
      <c r="Q72" s="1068"/>
      <c r="R72" s="1068"/>
      <c r="S72" s="1068"/>
      <c r="T72" s="1068"/>
      <c r="U72" s="1284"/>
    </row>
    <row r="73" spans="1:21" ht="56.25">
      <c r="A73" s="1168"/>
      <c r="B73" s="1160"/>
      <c r="C73" s="1160"/>
      <c r="D73" s="1160"/>
      <c r="E73" s="60" t="s">
        <v>1501</v>
      </c>
      <c r="F73" s="182">
        <v>2400</v>
      </c>
      <c r="G73" s="1284"/>
      <c r="H73" s="1284"/>
      <c r="I73" s="1068"/>
      <c r="J73" s="1068"/>
      <c r="K73" s="1068"/>
      <c r="L73" s="1068"/>
      <c r="M73" s="1068"/>
      <c r="N73" s="1068"/>
      <c r="O73" s="1068"/>
      <c r="P73" s="1068"/>
      <c r="Q73" s="1068"/>
      <c r="R73" s="1068"/>
      <c r="S73" s="1068"/>
      <c r="T73" s="1068"/>
      <c r="U73" s="1284"/>
    </row>
    <row r="74" spans="1:21" ht="56.25">
      <c r="A74" s="1168"/>
      <c r="B74" s="1160"/>
      <c r="C74" s="1160"/>
      <c r="D74" s="1160"/>
      <c r="E74" s="60" t="s">
        <v>1502</v>
      </c>
      <c r="F74" s="182">
        <v>12000</v>
      </c>
      <c r="G74" s="1284"/>
      <c r="H74" s="1284"/>
      <c r="I74" s="1068"/>
      <c r="J74" s="1068"/>
      <c r="K74" s="1068"/>
      <c r="L74" s="1068"/>
      <c r="M74" s="1068"/>
      <c r="N74" s="1068"/>
      <c r="O74" s="1068"/>
      <c r="P74" s="1068"/>
      <c r="Q74" s="1068"/>
      <c r="R74" s="1068"/>
      <c r="S74" s="1068"/>
      <c r="T74" s="1068"/>
      <c r="U74" s="1284"/>
    </row>
    <row r="75" spans="1:21" ht="56.25">
      <c r="A75" s="1168"/>
      <c r="B75" s="1160"/>
      <c r="C75" s="1160"/>
      <c r="D75" s="1160"/>
      <c r="E75" s="60" t="s">
        <v>1503</v>
      </c>
      <c r="F75" s="182">
        <v>5300</v>
      </c>
      <c r="G75" s="1284"/>
      <c r="H75" s="1284"/>
      <c r="I75" s="1068"/>
      <c r="J75" s="1068"/>
      <c r="K75" s="1068"/>
      <c r="L75" s="1068"/>
      <c r="M75" s="1068"/>
      <c r="N75" s="1068"/>
      <c r="O75" s="1068"/>
      <c r="P75" s="1068"/>
      <c r="Q75" s="1068"/>
      <c r="R75" s="1068"/>
      <c r="S75" s="1068"/>
      <c r="T75" s="1068"/>
      <c r="U75" s="1284"/>
    </row>
    <row r="76" spans="1:21" ht="56.25">
      <c r="A76" s="1168"/>
      <c r="B76" s="1160"/>
      <c r="C76" s="1160"/>
      <c r="D76" s="1160"/>
      <c r="E76" s="60" t="s">
        <v>1504</v>
      </c>
      <c r="F76" s="182">
        <v>900</v>
      </c>
      <c r="G76" s="1284"/>
      <c r="H76" s="1284"/>
      <c r="I76" s="1068"/>
      <c r="J76" s="1068"/>
      <c r="K76" s="1068"/>
      <c r="L76" s="1068"/>
      <c r="M76" s="1068"/>
      <c r="N76" s="1068"/>
      <c r="O76" s="1068"/>
      <c r="P76" s="1068"/>
      <c r="Q76" s="1068"/>
      <c r="R76" s="1068"/>
      <c r="S76" s="1068"/>
      <c r="T76" s="1068"/>
      <c r="U76" s="1284"/>
    </row>
    <row r="77" spans="1:21" ht="56.25">
      <c r="A77" s="1168"/>
      <c r="B77" s="1160"/>
      <c r="C77" s="1160"/>
      <c r="D77" s="1160"/>
      <c r="E77" s="60" t="s">
        <v>1505</v>
      </c>
      <c r="F77" s="182">
        <v>7500</v>
      </c>
      <c r="G77" s="1284"/>
      <c r="H77" s="1284"/>
      <c r="I77" s="1068"/>
      <c r="J77" s="1068"/>
      <c r="K77" s="1068"/>
      <c r="L77" s="1068"/>
      <c r="M77" s="1068"/>
      <c r="N77" s="1068"/>
      <c r="O77" s="1068"/>
      <c r="P77" s="1068"/>
      <c r="Q77" s="1068"/>
      <c r="R77" s="1068"/>
      <c r="S77" s="1068"/>
      <c r="T77" s="1068"/>
      <c r="U77" s="1284"/>
    </row>
    <row r="78" spans="1:21" ht="56.25">
      <c r="A78" s="1168"/>
      <c r="B78" s="1160"/>
      <c r="C78" s="1160"/>
      <c r="D78" s="1160"/>
      <c r="E78" s="60" t="s">
        <v>1506</v>
      </c>
      <c r="F78" s="182">
        <v>4800</v>
      </c>
      <c r="G78" s="283"/>
      <c r="H78" s="283"/>
      <c r="I78" s="1051"/>
      <c r="J78" s="1051"/>
      <c r="K78" s="1051"/>
      <c r="L78" s="1051"/>
      <c r="M78" s="1051"/>
      <c r="N78" s="1051"/>
      <c r="O78" s="1051"/>
      <c r="P78" s="1051"/>
      <c r="Q78" s="1051"/>
      <c r="R78" s="1051"/>
      <c r="S78" s="1051"/>
      <c r="T78" s="1051"/>
      <c r="U78" s="1284"/>
    </row>
    <row r="79" spans="1:21">
      <c r="A79" s="1168"/>
      <c r="B79" s="1160"/>
      <c r="C79" s="1160"/>
      <c r="D79" s="1160"/>
      <c r="E79" s="991" t="s">
        <v>1065</v>
      </c>
      <c r="F79" s="1033">
        <f>SUM(F70:F78)</f>
        <v>42160</v>
      </c>
      <c r="G79" s="1031"/>
      <c r="H79" s="1000"/>
      <c r="I79" s="1054"/>
      <c r="J79" s="1054"/>
      <c r="K79" s="1054"/>
      <c r="L79" s="1054"/>
      <c r="M79" s="1054"/>
      <c r="N79" s="1054"/>
      <c r="O79" s="1054"/>
      <c r="P79" s="1054"/>
      <c r="Q79" s="1054"/>
      <c r="R79" s="1054"/>
      <c r="S79" s="1054"/>
      <c r="T79" s="1054"/>
      <c r="U79" s="1000"/>
    </row>
    <row r="80" spans="1:21">
      <c r="A80" s="313"/>
      <c r="B80" s="226"/>
      <c r="C80" s="226"/>
      <c r="D80" s="226"/>
      <c r="E80" s="991" t="s">
        <v>1092</v>
      </c>
      <c r="F80" s="1033">
        <f>SUM(F79,F69,F65)</f>
        <v>52600</v>
      </c>
      <c r="G80" s="1031"/>
      <c r="H80" s="1000"/>
      <c r="I80" s="1054"/>
      <c r="J80" s="1054"/>
      <c r="K80" s="1054"/>
      <c r="L80" s="1054"/>
      <c r="M80" s="1054"/>
      <c r="N80" s="1054"/>
      <c r="O80" s="1054"/>
      <c r="P80" s="1054"/>
      <c r="Q80" s="1054"/>
      <c r="R80" s="1054"/>
      <c r="S80" s="1054"/>
      <c r="T80" s="1054"/>
      <c r="U80" s="1000"/>
    </row>
    <row r="81" spans="1:21">
      <c r="A81" s="1282" t="s">
        <v>544</v>
      </c>
      <c r="B81" s="1282"/>
      <c r="C81" s="1282"/>
      <c r="D81" s="226"/>
      <c r="E81" s="1070"/>
      <c r="F81" s="1034"/>
      <c r="G81" s="226"/>
      <c r="H81" s="37"/>
      <c r="I81" s="1051"/>
      <c r="J81" s="1051"/>
      <c r="K81" s="1051"/>
      <c r="L81" s="1051"/>
      <c r="M81" s="1051"/>
      <c r="N81" s="1051"/>
      <c r="O81" s="1051"/>
      <c r="P81" s="1051"/>
      <c r="Q81" s="1051"/>
      <c r="R81" s="1051"/>
      <c r="S81" s="1051"/>
      <c r="T81" s="1051"/>
      <c r="U81" s="37"/>
    </row>
    <row r="82" spans="1:21" ht="56.25">
      <c r="A82" s="1168" t="s">
        <v>545</v>
      </c>
      <c r="B82" s="1160"/>
      <c r="C82" s="1160" t="s">
        <v>546</v>
      </c>
      <c r="D82" s="1160" t="s">
        <v>547</v>
      </c>
      <c r="E82" s="60" t="s">
        <v>1507</v>
      </c>
      <c r="F82" s="182">
        <v>1200</v>
      </c>
      <c r="G82" s="1284" t="s">
        <v>77</v>
      </c>
      <c r="H82" s="1284" t="s">
        <v>548</v>
      </c>
      <c r="I82" s="1283"/>
      <c r="J82" s="1283"/>
      <c r="K82" s="1283"/>
      <c r="L82" s="1283"/>
      <c r="M82" s="1283"/>
      <c r="N82" s="1283"/>
      <c r="O82" s="1283"/>
      <c r="P82" s="1283"/>
      <c r="Q82" s="1283"/>
      <c r="R82" s="1283">
        <v>1800</v>
      </c>
      <c r="S82" s="1283"/>
      <c r="T82" s="1283"/>
      <c r="U82" s="1284" t="s">
        <v>475</v>
      </c>
    </row>
    <row r="83" spans="1:21" ht="75">
      <c r="A83" s="1168"/>
      <c r="B83" s="1160"/>
      <c r="C83" s="1160"/>
      <c r="D83" s="1160"/>
      <c r="E83" s="60" t="s">
        <v>1508</v>
      </c>
      <c r="F83" s="182">
        <v>600</v>
      </c>
      <c r="G83" s="1284"/>
      <c r="H83" s="1284"/>
      <c r="I83" s="1283"/>
      <c r="J83" s="1283"/>
      <c r="K83" s="1283"/>
      <c r="L83" s="1283"/>
      <c r="M83" s="1283"/>
      <c r="N83" s="1283"/>
      <c r="O83" s="1283"/>
      <c r="P83" s="1283"/>
      <c r="Q83" s="1283"/>
      <c r="R83" s="1283"/>
      <c r="S83" s="1283"/>
      <c r="T83" s="1283"/>
      <c r="U83" s="1284"/>
    </row>
    <row r="84" spans="1:21">
      <c r="A84" s="313"/>
      <c r="B84" s="226"/>
      <c r="C84" s="283"/>
      <c r="D84" s="226"/>
      <c r="E84" s="991" t="s">
        <v>1065</v>
      </c>
      <c r="F84" s="992">
        <v>1800</v>
      </c>
      <c r="G84" s="1010"/>
      <c r="H84" s="1010"/>
      <c r="I84" s="1054"/>
      <c r="J84" s="1054"/>
      <c r="K84" s="1054"/>
      <c r="L84" s="1054"/>
      <c r="M84" s="1054"/>
      <c r="N84" s="1054"/>
      <c r="O84" s="1054"/>
      <c r="P84" s="1054"/>
      <c r="Q84" s="1054"/>
      <c r="R84" s="1054"/>
      <c r="S84" s="1054"/>
      <c r="T84" s="1054"/>
      <c r="U84" s="1010"/>
    </row>
    <row r="85" spans="1:21" ht="56.25">
      <c r="A85" s="1168" t="s">
        <v>549</v>
      </c>
      <c r="B85" s="1160"/>
      <c r="C85" s="1160"/>
      <c r="D85" s="1160" t="s">
        <v>547</v>
      </c>
      <c r="E85" s="60" t="s">
        <v>1509</v>
      </c>
      <c r="F85" s="182">
        <v>3600</v>
      </c>
      <c r="G85" s="1284" t="s">
        <v>77</v>
      </c>
      <c r="H85" s="1284" t="s">
        <v>550</v>
      </c>
      <c r="I85" s="1283"/>
      <c r="J85" s="1283"/>
      <c r="K85" s="1283"/>
      <c r="L85" s="1283"/>
      <c r="M85" s="1283"/>
      <c r="N85" s="1283"/>
      <c r="O85" s="1283"/>
      <c r="P85" s="1283"/>
      <c r="Q85" s="1283"/>
      <c r="R85" s="1283"/>
      <c r="S85" s="1283">
        <v>5400</v>
      </c>
      <c r="T85" s="1283"/>
      <c r="U85" s="1284" t="s">
        <v>475</v>
      </c>
    </row>
    <row r="86" spans="1:21" ht="75">
      <c r="A86" s="1168"/>
      <c r="B86" s="1160"/>
      <c r="C86" s="1160"/>
      <c r="D86" s="1160"/>
      <c r="E86" s="60" t="s">
        <v>1510</v>
      </c>
      <c r="F86" s="182">
        <v>1800</v>
      </c>
      <c r="G86" s="1284"/>
      <c r="H86" s="1284"/>
      <c r="I86" s="1283"/>
      <c r="J86" s="1283"/>
      <c r="K86" s="1283"/>
      <c r="L86" s="1283"/>
      <c r="M86" s="1283"/>
      <c r="N86" s="1283"/>
      <c r="O86" s="1283"/>
      <c r="P86" s="1283"/>
      <c r="Q86" s="1283"/>
      <c r="R86" s="1283"/>
      <c r="S86" s="1283"/>
      <c r="T86" s="1283"/>
      <c r="U86" s="1284"/>
    </row>
    <row r="87" spans="1:21">
      <c r="A87" s="313"/>
      <c r="B87" s="226"/>
      <c r="C87" s="226"/>
      <c r="D87" s="226"/>
      <c r="E87" s="991" t="s">
        <v>1065</v>
      </c>
      <c r="F87" s="992">
        <v>5400</v>
      </c>
      <c r="G87" s="1010"/>
      <c r="H87" s="1010"/>
      <c r="I87" s="1054"/>
      <c r="J87" s="1054"/>
      <c r="K87" s="1054"/>
      <c r="L87" s="1054"/>
      <c r="M87" s="1054"/>
      <c r="N87" s="1054"/>
      <c r="O87" s="1054"/>
      <c r="P87" s="1054"/>
      <c r="Q87" s="1054"/>
      <c r="R87" s="1054"/>
      <c r="S87" s="1054"/>
      <c r="T87" s="1054"/>
      <c r="U87" s="1010"/>
    </row>
    <row r="88" spans="1:21" ht="56.25">
      <c r="A88" s="1168" t="s">
        <v>551</v>
      </c>
      <c r="B88" s="1160"/>
      <c r="C88" s="1160"/>
      <c r="D88" s="1160" t="s">
        <v>547</v>
      </c>
      <c r="E88" s="60" t="s">
        <v>1511</v>
      </c>
      <c r="F88" s="182">
        <v>1200</v>
      </c>
      <c r="G88" s="1284" t="s">
        <v>77</v>
      </c>
      <c r="H88" s="1284" t="s">
        <v>552</v>
      </c>
      <c r="I88" s="1283"/>
      <c r="J88" s="1283"/>
      <c r="K88" s="1283"/>
      <c r="L88" s="1283"/>
      <c r="M88" s="1283"/>
      <c r="N88" s="1283"/>
      <c r="O88" s="1283"/>
      <c r="P88" s="1283"/>
      <c r="Q88" s="1283"/>
      <c r="R88" s="1283"/>
      <c r="S88" s="1283"/>
      <c r="T88" s="1283">
        <v>1800</v>
      </c>
      <c r="U88" s="1284" t="s">
        <v>475</v>
      </c>
    </row>
    <row r="89" spans="1:21" ht="75">
      <c r="A89" s="1168"/>
      <c r="B89" s="1160"/>
      <c r="C89" s="1160"/>
      <c r="D89" s="1160"/>
      <c r="E89" s="60" t="s">
        <v>1512</v>
      </c>
      <c r="F89" s="182">
        <v>600</v>
      </c>
      <c r="G89" s="1284"/>
      <c r="H89" s="1284"/>
      <c r="I89" s="1283"/>
      <c r="J89" s="1283"/>
      <c r="K89" s="1283"/>
      <c r="L89" s="1283"/>
      <c r="M89" s="1283"/>
      <c r="N89" s="1283"/>
      <c r="O89" s="1283"/>
      <c r="P89" s="1283"/>
      <c r="Q89" s="1283"/>
      <c r="R89" s="1283"/>
      <c r="S89" s="1283"/>
      <c r="T89" s="1283"/>
      <c r="U89" s="1284"/>
    </row>
    <row r="90" spans="1:21">
      <c r="A90" s="313"/>
      <c r="B90" s="226"/>
      <c r="C90" s="226"/>
      <c r="D90" s="226"/>
      <c r="E90" s="991" t="s">
        <v>1065</v>
      </c>
      <c r="F90" s="992">
        <v>1800</v>
      </c>
      <c r="G90" s="1010"/>
      <c r="H90" s="1010"/>
      <c r="I90" s="1054"/>
      <c r="J90" s="1054"/>
      <c r="K90" s="1054"/>
      <c r="L90" s="1054"/>
      <c r="M90" s="1054"/>
      <c r="N90" s="1054"/>
      <c r="O90" s="1054"/>
      <c r="P90" s="1054"/>
      <c r="Q90" s="1054"/>
      <c r="R90" s="1054"/>
      <c r="S90" s="1054"/>
      <c r="T90" s="1054"/>
      <c r="U90" s="1010"/>
    </row>
    <row r="91" spans="1:21">
      <c r="A91" s="1071" t="s">
        <v>553</v>
      </c>
      <c r="B91" s="226"/>
      <c r="C91" s="226"/>
      <c r="D91" s="67"/>
      <c r="E91" s="60"/>
      <c r="F91" s="182"/>
      <c r="G91" s="283"/>
      <c r="H91" s="283"/>
      <c r="I91" s="1051"/>
      <c r="J91" s="1051"/>
      <c r="K91" s="1051"/>
      <c r="L91" s="1051"/>
      <c r="M91" s="1051"/>
      <c r="N91" s="1051"/>
      <c r="O91" s="1051"/>
      <c r="P91" s="1051"/>
      <c r="Q91" s="1051"/>
      <c r="R91" s="1051"/>
      <c r="S91" s="1051"/>
      <c r="T91" s="1051"/>
      <c r="U91" s="283"/>
    </row>
    <row r="92" spans="1:21">
      <c r="A92" s="313"/>
      <c r="B92" s="226"/>
      <c r="C92" s="226"/>
      <c r="D92" s="67"/>
      <c r="E92" s="991" t="s">
        <v>1092</v>
      </c>
      <c r="F92" s="1035">
        <f>SUM(F84,F87,F90)</f>
        <v>9000</v>
      </c>
      <c r="G92" s="1010"/>
      <c r="H92" s="1010"/>
      <c r="I92" s="1054"/>
      <c r="J92" s="1054"/>
      <c r="K92" s="1054"/>
      <c r="L92" s="1054"/>
      <c r="M92" s="1054"/>
      <c r="N92" s="1054"/>
      <c r="O92" s="1054"/>
      <c r="P92" s="1054"/>
      <c r="Q92" s="1054"/>
      <c r="R92" s="1054"/>
      <c r="S92" s="1054"/>
      <c r="T92" s="1054"/>
      <c r="U92" s="1010"/>
    </row>
    <row r="93" spans="1:21">
      <c r="A93" s="1167" t="s">
        <v>554</v>
      </c>
      <c r="B93" s="1167"/>
      <c r="C93" s="226"/>
      <c r="D93" s="226"/>
      <c r="E93" s="60"/>
      <c r="F93" s="182"/>
      <c r="G93" s="283"/>
      <c r="H93" s="283"/>
      <c r="I93" s="1051"/>
      <c r="J93" s="1051"/>
      <c r="K93" s="1051"/>
      <c r="L93" s="1051"/>
      <c r="M93" s="1051"/>
      <c r="N93" s="1051"/>
      <c r="O93" s="1051"/>
      <c r="P93" s="1051"/>
      <c r="Q93" s="1051"/>
      <c r="R93" s="1051"/>
      <c r="S93" s="1051"/>
      <c r="T93" s="1051"/>
      <c r="U93" s="283"/>
    </row>
    <row r="94" spans="1:21" ht="75">
      <c r="A94" s="1168" t="s">
        <v>555</v>
      </c>
      <c r="B94" s="1160"/>
      <c r="C94" s="1160" t="s">
        <v>556</v>
      </c>
      <c r="D94" s="1160" t="s">
        <v>557</v>
      </c>
      <c r="E94" s="60" t="s">
        <v>1513</v>
      </c>
      <c r="F94" s="182">
        <v>6000</v>
      </c>
      <c r="G94" s="283" t="s">
        <v>77</v>
      </c>
      <c r="H94" s="283" t="s">
        <v>558</v>
      </c>
      <c r="I94" s="1051"/>
      <c r="J94" s="1051"/>
      <c r="K94" s="1051"/>
      <c r="L94" s="1051"/>
      <c r="M94" s="1051"/>
      <c r="N94" s="1051">
        <v>3000</v>
      </c>
      <c r="O94" s="1051"/>
      <c r="P94" s="1051"/>
      <c r="Q94" s="1051"/>
      <c r="R94" s="1051"/>
      <c r="S94" s="1051">
        <v>3000</v>
      </c>
      <c r="T94" s="1051"/>
      <c r="U94" s="283" t="s">
        <v>505</v>
      </c>
    </row>
    <row r="95" spans="1:21">
      <c r="A95" s="1168"/>
      <c r="B95" s="1160"/>
      <c r="C95" s="1160"/>
      <c r="D95" s="1160"/>
      <c r="E95" s="991" t="s">
        <v>1065</v>
      </c>
      <c r="F95" s="62">
        <f>SUM(F94:F94)</f>
        <v>6000</v>
      </c>
      <c r="G95" s="1031"/>
      <c r="H95" s="1000"/>
      <c r="I95" s="1054"/>
      <c r="J95" s="1054"/>
      <c r="K95" s="1054"/>
      <c r="L95" s="1054"/>
      <c r="M95" s="1054"/>
      <c r="N95" s="1054"/>
      <c r="O95" s="1054"/>
      <c r="P95" s="1054"/>
      <c r="Q95" s="1054"/>
      <c r="R95" s="1054"/>
      <c r="S95" s="1054"/>
      <c r="T95" s="1054"/>
      <c r="U95" s="1000"/>
    </row>
    <row r="96" spans="1:21">
      <c r="A96" s="1282" t="s">
        <v>559</v>
      </c>
      <c r="B96" s="1282"/>
      <c r="C96" s="1282"/>
      <c r="D96" s="1282"/>
      <c r="E96" s="1070"/>
      <c r="F96" s="1072"/>
      <c r="G96" s="283"/>
      <c r="H96" s="226"/>
      <c r="I96" s="1051"/>
      <c r="J96" s="1051"/>
      <c r="K96" s="1051"/>
      <c r="L96" s="1051"/>
      <c r="M96" s="1051"/>
      <c r="N96" s="1051"/>
      <c r="O96" s="1051"/>
      <c r="P96" s="1051"/>
      <c r="Q96" s="1051"/>
      <c r="R96" s="1051"/>
      <c r="S96" s="1051"/>
      <c r="T96" s="1051"/>
      <c r="U96" s="226"/>
    </row>
    <row r="97" spans="1:21" ht="168.75">
      <c r="A97" s="60" t="s">
        <v>1524</v>
      </c>
      <c r="B97" s="226"/>
      <c r="C97" s="67" t="s">
        <v>560</v>
      </c>
      <c r="D97" s="67" t="s">
        <v>1526</v>
      </c>
      <c r="E97" s="313" t="s">
        <v>1514</v>
      </c>
      <c r="F97" s="1073">
        <v>240000</v>
      </c>
      <c r="G97" s="283" t="s">
        <v>518</v>
      </c>
      <c r="H97" s="226" t="s">
        <v>71</v>
      </c>
      <c r="I97" s="1051">
        <v>20000</v>
      </c>
      <c r="J97" s="1051">
        <v>20000</v>
      </c>
      <c r="K97" s="1051">
        <v>20000</v>
      </c>
      <c r="L97" s="1051">
        <v>20000</v>
      </c>
      <c r="M97" s="1051">
        <v>20000</v>
      </c>
      <c r="N97" s="1051">
        <v>20000</v>
      </c>
      <c r="O97" s="1051">
        <v>20000</v>
      </c>
      <c r="P97" s="1051">
        <v>20000</v>
      </c>
      <c r="Q97" s="1051">
        <v>20000</v>
      </c>
      <c r="R97" s="1051">
        <v>20000</v>
      </c>
      <c r="S97" s="1051">
        <v>20000</v>
      </c>
      <c r="T97" s="1051">
        <v>20000</v>
      </c>
      <c r="U97" s="226" t="s">
        <v>505</v>
      </c>
    </row>
    <row r="98" spans="1:21" ht="168.75">
      <c r="A98" s="60" t="s">
        <v>1525</v>
      </c>
      <c r="B98" s="226"/>
      <c r="C98" s="67" t="s">
        <v>561</v>
      </c>
      <c r="D98" s="67" t="s">
        <v>1527</v>
      </c>
      <c r="E98" s="313" t="s">
        <v>1515</v>
      </c>
      <c r="F98" s="1073">
        <v>24000</v>
      </c>
      <c r="G98" s="226"/>
      <c r="H98" s="37"/>
      <c r="I98" s="1051"/>
      <c r="J98" s="1051"/>
      <c r="K98" s="1051">
        <v>6000</v>
      </c>
      <c r="L98" s="1051"/>
      <c r="M98" s="1051"/>
      <c r="N98" s="1051">
        <v>6000</v>
      </c>
      <c r="O98" s="1051"/>
      <c r="P98" s="1051"/>
      <c r="Q98" s="1051">
        <v>6000</v>
      </c>
      <c r="R98" s="1051"/>
      <c r="S98" s="1051"/>
      <c r="T98" s="1051">
        <v>6000</v>
      </c>
      <c r="U98" s="37"/>
    </row>
    <row r="99" spans="1:21" ht="168.75">
      <c r="A99" s="313" t="s">
        <v>1516</v>
      </c>
      <c r="B99" s="226"/>
      <c r="D99" s="67" t="s">
        <v>1523</v>
      </c>
      <c r="E99" s="313" t="s">
        <v>1517</v>
      </c>
      <c r="F99" s="1073">
        <v>10000</v>
      </c>
      <c r="G99" s="226"/>
      <c r="H99" s="37"/>
      <c r="I99" s="1051"/>
      <c r="J99" s="1051">
        <v>10000</v>
      </c>
      <c r="K99" s="1051"/>
      <c r="L99" s="1051"/>
      <c r="M99" s="1051"/>
      <c r="N99" s="1051"/>
      <c r="O99" s="1051"/>
      <c r="P99" s="1051"/>
      <c r="Q99" s="1051"/>
      <c r="R99" s="1051"/>
      <c r="S99" s="1051"/>
      <c r="T99" s="1051"/>
      <c r="U99" s="37"/>
    </row>
    <row r="100" spans="1:21" ht="150">
      <c r="A100" s="313" t="s">
        <v>1518</v>
      </c>
      <c r="B100" s="226"/>
      <c r="C100" s="67"/>
      <c r="D100" s="67"/>
      <c r="E100" s="313"/>
      <c r="F100" s="1072"/>
      <c r="G100" s="226"/>
      <c r="H100" s="37"/>
      <c r="I100" s="1051"/>
      <c r="J100" s="1051"/>
      <c r="K100" s="1051"/>
      <c r="L100" s="1051"/>
      <c r="M100" s="1051"/>
      <c r="N100" s="1051"/>
      <c r="O100" s="1051"/>
      <c r="P100" s="1051"/>
      <c r="Q100" s="1051"/>
      <c r="R100" s="1051"/>
      <c r="S100" s="1051"/>
      <c r="T100" s="1051"/>
      <c r="U100" s="37"/>
    </row>
    <row r="101" spans="1:21" ht="56.25">
      <c r="A101" s="313"/>
      <c r="B101" s="226"/>
      <c r="C101" s="226"/>
      <c r="D101" s="226"/>
      <c r="E101" s="991" t="s">
        <v>1065</v>
      </c>
      <c r="F101" s="1035">
        <v>274000</v>
      </c>
      <c r="G101" s="1010" t="s">
        <v>518</v>
      </c>
      <c r="H101" s="1000"/>
      <c r="I101" s="1054"/>
      <c r="J101" s="1054"/>
      <c r="K101" s="1054"/>
      <c r="L101" s="1054"/>
      <c r="M101" s="1054"/>
      <c r="N101" s="1054"/>
      <c r="O101" s="1054"/>
      <c r="P101" s="1054"/>
      <c r="Q101" s="1054"/>
      <c r="R101" s="1054"/>
      <c r="S101" s="1054"/>
      <c r="T101" s="1054"/>
      <c r="U101" s="1000"/>
    </row>
    <row r="102" spans="1:21" ht="48.75">
      <c r="A102" s="66"/>
      <c r="B102" s="66"/>
      <c r="C102" s="66"/>
      <c r="D102" s="66"/>
      <c r="E102" s="75" t="s">
        <v>1092</v>
      </c>
      <c r="F102" s="863">
        <f>SUM(I102:T102)</f>
        <v>541750</v>
      </c>
      <c r="G102" s="1036"/>
      <c r="H102" s="1017"/>
      <c r="I102" s="1055">
        <f>SUM(I8:I101)</f>
        <v>20000</v>
      </c>
      <c r="J102" s="1055">
        <f t="shared" ref="J102:T102" si="0">SUM(J8:J101)</f>
        <v>72160</v>
      </c>
      <c r="K102" s="1055">
        <f t="shared" si="0"/>
        <v>32800</v>
      </c>
      <c r="L102" s="1055">
        <f t="shared" si="0"/>
        <v>58550</v>
      </c>
      <c r="M102" s="1055">
        <f t="shared" si="0"/>
        <v>33440</v>
      </c>
      <c r="N102" s="1055">
        <f t="shared" si="0"/>
        <v>93000</v>
      </c>
      <c r="O102" s="1055">
        <f t="shared" si="0"/>
        <v>20000</v>
      </c>
      <c r="P102" s="1055">
        <f t="shared" si="0"/>
        <v>22400</v>
      </c>
      <c r="Q102" s="1055">
        <f t="shared" si="0"/>
        <v>82400</v>
      </c>
      <c r="R102" s="1055">
        <f t="shared" si="0"/>
        <v>23400</v>
      </c>
      <c r="S102" s="1055">
        <f t="shared" si="0"/>
        <v>43400</v>
      </c>
      <c r="T102" s="1055">
        <f t="shared" si="0"/>
        <v>40200</v>
      </c>
      <c r="U102" s="1037"/>
    </row>
    <row r="103" spans="1:21">
      <c r="A103" s="855" t="s">
        <v>140</v>
      </c>
      <c r="D103" s="1038"/>
      <c r="E103" s="1039"/>
      <c r="F103" s="855"/>
      <c r="G103" s="855"/>
      <c r="H103" s="1040"/>
      <c r="I103" s="1003"/>
      <c r="J103" s="1003"/>
      <c r="K103" s="1041"/>
      <c r="L103" s="1041"/>
      <c r="M103" s="1003"/>
      <c r="N103" s="1003"/>
      <c r="O103" s="1041"/>
      <c r="P103" s="1003"/>
      <c r="Q103" s="1041"/>
      <c r="R103" s="1041"/>
      <c r="S103" s="1041"/>
      <c r="T103" s="1045"/>
    </row>
    <row r="104" spans="1:21">
      <c r="A104" s="1285" t="s">
        <v>141</v>
      </c>
      <c r="B104" s="1285"/>
      <c r="C104" s="1285"/>
      <c r="D104" s="1285"/>
      <c r="F104" s="221"/>
      <c r="H104" s="221"/>
      <c r="J104" s="1046"/>
      <c r="T104" s="761"/>
    </row>
    <row r="105" spans="1:21">
      <c r="E105" s="221">
        <f>SUM(F31,F39,F65,F69,F79,F92,F95)</f>
        <v>150000</v>
      </c>
      <c r="F105" s="58" t="s">
        <v>445</v>
      </c>
      <c r="H105" s="221"/>
      <c r="J105" s="1046"/>
      <c r="T105" s="761"/>
    </row>
    <row r="106" spans="1:21">
      <c r="E106" s="1042">
        <f>SUM(F47,F62,F101)</f>
        <v>375750</v>
      </c>
      <c r="F106" s="58" t="s">
        <v>1422</v>
      </c>
      <c r="J106" s="1046"/>
      <c r="T106" s="761"/>
    </row>
    <row r="107" spans="1:21">
      <c r="E107" s="221">
        <f>SUM(F35)</f>
        <v>16000</v>
      </c>
      <c r="F107" s="58" t="s">
        <v>1423</v>
      </c>
      <c r="J107" s="1046"/>
      <c r="T107" s="761"/>
    </row>
    <row r="108" spans="1:21">
      <c r="E108" s="221">
        <f>SUM(E105:E107)</f>
        <v>541750</v>
      </c>
      <c r="J108" s="1046"/>
      <c r="T108" s="761"/>
    </row>
    <row r="109" spans="1:21">
      <c r="E109" s="1042"/>
      <c r="J109" s="1046"/>
      <c r="T109" s="761"/>
    </row>
    <row r="110" spans="1:21">
      <c r="J110" s="1046"/>
      <c r="T110" s="761"/>
    </row>
    <row r="111" spans="1:21">
      <c r="J111" s="1046"/>
      <c r="T111" s="761"/>
    </row>
  </sheetData>
  <mergeCells count="149">
    <mergeCell ref="A1:U1"/>
    <mergeCell ref="A2:D2"/>
    <mergeCell ref="A4:A6"/>
    <mergeCell ref="B4:B6"/>
    <mergeCell ref="C4:C6"/>
    <mergeCell ref="D4:D6"/>
    <mergeCell ref="E4:G4"/>
    <mergeCell ref="H4:H6"/>
    <mergeCell ref="I4:T4"/>
    <mergeCell ref="U4:U6"/>
    <mergeCell ref="T27:T28"/>
    <mergeCell ref="A33:A34"/>
    <mergeCell ref="C33:C34"/>
    <mergeCell ref="R5:R6"/>
    <mergeCell ref="S5:S6"/>
    <mergeCell ref="T5:T6"/>
    <mergeCell ref="E17:E18"/>
    <mergeCell ref="F17:F18"/>
    <mergeCell ref="G17:G18"/>
    <mergeCell ref="L17:L18"/>
    <mergeCell ref="S17:S18"/>
    <mergeCell ref="L5:L6"/>
    <mergeCell ref="M5:M6"/>
    <mergeCell ref="N5:N6"/>
    <mergeCell ref="O5:O6"/>
    <mergeCell ref="P5:P6"/>
    <mergeCell ref="Q5:Q6"/>
    <mergeCell ref="E5:E6"/>
    <mergeCell ref="F5:F6"/>
    <mergeCell ref="G5:G6"/>
    <mergeCell ref="I5:I6"/>
    <mergeCell ref="J5:J6"/>
    <mergeCell ref="K5:K6"/>
    <mergeCell ref="A49:E49"/>
    <mergeCell ref="A51:A54"/>
    <mergeCell ref="B51:B54"/>
    <mergeCell ref="C51:C54"/>
    <mergeCell ref="D51:D54"/>
    <mergeCell ref="G51:G53"/>
    <mergeCell ref="E27:E28"/>
    <mergeCell ref="F27:F28"/>
    <mergeCell ref="N27:N28"/>
    <mergeCell ref="T51:T53"/>
    <mergeCell ref="U51:U53"/>
    <mergeCell ref="A55:A61"/>
    <mergeCell ref="B55:B61"/>
    <mergeCell ref="C55:C61"/>
    <mergeCell ref="D55:D61"/>
    <mergeCell ref="G55:G59"/>
    <mergeCell ref="H55:H59"/>
    <mergeCell ref="I55:I59"/>
    <mergeCell ref="J55:J59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Q55:Q59"/>
    <mergeCell ref="R55:R59"/>
    <mergeCell ref="S55:S59"/>
    <mergeCell ref="T55:T59"/>
    <mergeCell ref="U55:U59"/>
    <mergeCell ref="A63:C63"/>
    <mergeCell ref="K55:K59"/>
    <mergeCell ref="L55:L59"/>
    <mergeCell ref="M55:M59"/>
    <mergeCell ref="N55:N59"/>
    <mergeCell ref="O55:O59"/>
    <mergeCell ref="P55:P59"/>
    <mergeCell ref="U70:U78"/>
    <mergeCell ref="A81:C81"/>
    <mergeCell ref="A82:A83"/>
    <mergeCell ref="B82:B83"/>
    <mergeCell ref="C82:C83"/>
    <mergeCell ref="D82:D83"/>
    <mergeCell ref="G82:G83"/>
    <mergeCell ref="H82:H83"/>
    <mergeCell ref="I82:I83"/>
    <mergeCell ref="J82:J83"/>
    <mergeCell ref="A70:A79"/>
    <mergeCell ref="B70:B79"/>
    <mergeCell ref="C70:C79"/>
    <mergeCell ref="D70:D79"/>
    <mergeCell ref="G70:G77"/>
    <mergeCell ref="H70:H77"/>
    <mergeCell ref="S82:S83"/>
    <mergeCell ref="T82:T83"/>
    <mergeCell ref="U82:U83"/>
    <mergeCell ref="O82:O83"/>
    <mergeCell ref="P82:P83"/>
    <mergeCell ref="T85:T86"/>
    <mergeCell ref="U85:U86"/>
    <mergeCell ref="A88:A89"/>
    <mergeCell ref="B88:B89"/>
    <mergeCell ref="C88:C89"/>
    <mergeCell ref="D88:D89"/>
    <mergeCell ref="G88:G89"/>
    <mergeCell ref="H88:H89"/>
    <mergeCell ref="I88:I89"/>
    <mergeCell ref="J88:J89"/>
    <mergeCell ref="N85:N86"/>
    <mergeCell ref="O85:O86"/>
    <mergeCell ref="P85:P86"/>
    <mergeCell ref="Q85:Q86"/>
    <mergeCell ref="R85:R86"/>
    <mergeCell ref="S85:S86"/>
    <mergeCell ref="H85:H86"/>
    <mergeCell ref="I85:I86"/>
    <mergeCell ref="J85:J86"/>
    <mergeCell ref="K85:K86"/>
    <mergeCell ref="L85:L86"/>
    <mergeCell ref="M85:M86"/>
    <mergeCell ref="S88:S89"/>
    <mergeCell ref="T88:T89"/>
    <mergeCell ref="U88:U89"/>
    <mergeCell ref="A93:B93"/>
    <mergeCell ref="K88:K89"/>
    <mergeCell ref="L88:L89"/>
    <mergeCell ref="M88:M89"/>
    <mergeCell ref="N88:N89"/>
    <mergeCell ref="O88:O89"/>
    <mergeCell ref="P88:P89"/>
    <mergeCell ref="A104:D104"/>
    <mergeCell ref="A64:B64"/>
    <mergeCell ref="A94:A95"/>
    <mergeCell ref="B94:B95"/>
    <mergeCell ref="C94:C95"/>
    <mergeCell ref="D94:D95"/>
    <mergeCell ref="A96:D96"/>
    <mergeCell ref="Q88:Q89"/>
    <mergeCell ref="R88:R89"/>
    <mergeCell ref="Q82:Q83"/>
    <mergeCell ref="R82:R83"/>
    <mergeCell ref="A85:A86"/>
    <mergeCell ref="B85:B86"/>
    <mergeCell ref="C85:C86"/>
    <mergeCell ref="D85:D86"/>
    <mergeCell ref="G85:G86"/>
    <mergeCell ref="K82:K83"/>
    <mergeCell ref="L82:L83"/>
    <mergeCell ref="M82:M83"/>
    <mergeCell ref="N82:N8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fitToHeight="0" orientation="landscape" r:id="rId1"/>
  <headerFooter differentOddEven="1" differentFirst="1">
    <oddFooter>&amp;C&amp;"TH SarabunIT๙,Bold"&amp;16&amp;P</oddFooter>
    <evenHeader>&amp;C&amp;"TH SarabunIT๙,Bold"&amp;16&amp;P</evenHeader>
    <firstFooter>&amp;C&amp;"TH SarabunIT๙,Bold"&amp;16&amp;P</firstFooter>
  </headerFooter>
  <rowBreaks count="5" manualBreakCount="5">
    <brk id="13" max="20" man="1"/>
    <brk id="25" max="20" man="1"/>
    <brk id="31" max="20" man="1"/>
    <brk id="80" max="20" man="1"/>
    <brk id="9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35</vt:i4>
      </vt:variant>
    </vt:vector>
  </HeadingPairs>
  <TitlesOfParts>
    <vt:vector size="54" baseType="lpstr">
      <vt:lpstr>สรุป</vt:lpstr>
      <vt:lpstr>สรุปงบ</vt:lpstr>
      <vt:lpstr>แบบฟอร์มแผน 66  </vt:lpstr>
      <vt:lpstr>ตัวอย่างแผน ปี 66 </vt:lpstr>
      <vt:lpstr>1-บริหาร(1)</vt:lpstr>
      <vt:lpstr>2-พยส(1)</vt:lpstr>
      <vt:lpstr>3-ทรัพฯ(1)</vt:lpstr>
      <vt:lpstr>4-นิติการ(1)</vt:lpstr>
      <vt:lpstr>5-คุ้มครอง(1)</vt:lpstr>
      <vt:lpstr>6-คุณภาพ(1)</vt:lpstr>
      <vt:lpstr>7-ประกัน(1)</vt:lpstr>
      <vt:lpstr>8-ควบคุมโรค(1)</vt:lpstr>
      <vt:lpstr>9-ส่งเสริม(1)</vt:lpstr>
      <vt:lpstr>10-ทันตฯ(1)</vt:lpstr>
      <vt:lpstr>11-อน(1)</vt:lpstr>
      <vt:lpstr>12-NCD(1)</vt:lpstr>
      <vt:lpstr>13-แผนไทย(1)</vt:lpstr>
      <vt:lpstr>14-ตรวจสอบภายใน(1)</vt:lpstr>
      <vt:lpstr>สรุป (2)</vt:lpstr>
      <vt:lpstr>'2-พยส(1)'!OLE_LINK1</vt:lpstr>
      <vt:lpstr>'10-ทันตฯ(1)'!Print_Area</vt:lpstr>
      <vt:lpstr>'12-NCD(1)'!Print_Area</vt:lpstr>
      <vt:lpstr>'13-แผนไทย(1)'!Print_Area</vt:lpstr>
      <vt:lpstr>'14-ตรวจสอบภายใน(1)'!Print_Area</vt:lpstr>
      <vt:lpstr>'1-บริหาร(1)'!Print_Area</vt:lpstr>
      <vt:lpstr>'2-พยส(1)'!Print_Area</vt:lpstr>
      <vt:lpstr>'3-ทรัพฯ(1)'!Print_Area</vt:lpstr>
      <vt:lpstr>'4-นิติการ(1)'!Print_Area</vt:lpstr>
      <vt:lpstr>'5-คุ้มครอง(1)'!Print_Area</vt:lpstr>
      <vt:lpstr>'6-คุณภาพ(1)'!Print_Area</vt:lpstr>
      <vt:lpstr>'7-ประกัน(1)'!Print_Area</vt:lpstr>
      <vt:lpstr>'8-ควบคุมโรค(1)'!Print_Area</vt:lpstr>
      <vt:lpstr>'9-ส่งเสริม(1)'!Print_Area</vt:lpstr>
      <vt:lpstr>'ตัวอย่างแผน ปี 66 '!Print_Area</vt:lpstr>
      <vt:lpstr>'แบบฟอร์มแผน 66  '!Print_Area</vt:lpstr>
      <vt:lpstr>สรุป!Print_Area</vt:lpstr>
      <vt:lpstr>'10-ทันตฯ(1)'!Print_Titles</vt:lpstr>
      <vt:lpstr>'11-อน(1)'!Print_Titles</vt:lpstr>
      <vt:lpstr>'12-NCD(1)'!Print_Titles</vt:lpstr>
      <vt:lpstr>'13-แผนไทย(1)'!Print_Titles</vt:lpstr>
      <vt:lpstr>'14-ตรวจสอบภายใน(1)'!Print_Titles</vt:lpstr>
      <vt:lpstr>'1-บริหาร(1)'!Print_Titles</vt:lpstr>
      <vt:lpstr>'2-พยส(1)'!Print_Titles</vt:lpstr>
      <vt:lpstr>'3-ทรัพฯ(1)'!Print_Titles</vt:lpstr>
      <vt:lpstr>'4-นิติการ(1)'!Print_Titles</vt:lpstr>
      <vt:lpstr>'5-คุ้มครอง(1)'!Print_Titles</vt:lpstr>
      <vt:lpstr>'6-คุณภาพ(1)'!Print_Titles</vt:lpstr>
      <vt:lpstr>'7-ประกัน(1)'!Print_Titles</vt:lpstr>
      <vt:lpstr>'8-ควบคุมโรค(1)'!Print_Titles</vt:lpstr>
      <vt:lpstr>'9-ส่งเสริม(1)'!Print_Titles</vt:lpstr>
      <vt:lpstr>'ตัวอย่างแผน ปี 66 '!Print_Titles</vt:lpstr>
      <vt:lpstr>'แบบฟอร์มแผน 66  '!Print_Titles</vt:lpstr>
      <vt:lpstr>สรุป!Print_Titles</vt:lpstr>
      <vt:lpstr>'สรุป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ผามาศ</dc:creator>
  <cp:lastModifiedBy>user</cp:lastModifiedBy>
  <cp:lastPrinted>2021-09-07T07:06:19Z</cp:lastPrinted>
  <dcterms:created xsi:type="dcterms:W3CDTF">2018-09-23T07:08:04Z</dcterms:created>
  <dcterms:modified xsi:type="dcterms:W3CDTF">2022-09-05T04:12:49Z</dcterms:modified>
</cp:coreProperties>
</file>